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1340" windowHeight="6945" tabRatio="609" activeTab="3"/>
  </bookViews>
  <sheets>
    <sheet name="Приложение 1" sheetId="372" r:id="rId1"/>
    <sheet name="приложение 2" sheetId="370" r:id="rId2"/>
    <sheet name="приложение 3" sheetId="369" r:id="rId3"/>
    <sheet name="Приложение 4" sheetId="371" r:id="rId4"/>
  </sheets>
  <externalReferences>
    <externalReference r:id="rId5"/>
  </externalReferences>
  <definedNames>
    <definedName name="_xlnm.Print_Titles" localSheetId="2">'приложение 3'!$9:$10</definedName>
    <definedName name="_xlnm.Print_Area" localSheetId="0">'Приложение 1'!$A$1:$E$46</definedName>
    <definedName name="_xlnm.Print_Area" localSheetId="2">'приложение 3'!$A$1:$I$270</definedName>
  </definedNames>
  <calcPr calcId="124519"/>
</workbook>
</file>

<file path=xl/calcChain.xml><?xml version="1.0" encoding="utf-8"?>
<calcChain xmlns="http://schemas.openxmlformats.org/spreadsheetml/2006/main">
  <c r="D19" i="371"/>
  <c r="C19"/>
  <c r="D15"/>
  <c r="C15"/>
  <c r="E42" i="370"/>
  <c r="D42"/>
  <c r="D38"/>
  <c r="G270" i="369"/>
  <c r="D32" i="370"/>
  <c r="D30"/>
  <c r="D29"/>
  <c r="F20"/>
  <c r="E18"/>
  <c r="E49" s="1"/>
  <c r="D18"/>
  <c r="D16"/>
  <c r="E48"/>
  <c r="D48"/>
  <c r="E38"/>
  <c r="E32"/>
  <c r="E30"/>
  <c r="E29"/>
  <c r="E27"/>
  <c r="D27"/>
  <c r="D26"/>
  <c r="E24"/>
  <c r="D24"/>
  <c r="E22"/>
  <c r="D22"/>
  <c r="E21"/>
  <c r="D21"/>
  <c r="E20"/>
  <c r="D20"/>
  <c r="E19"/>
  <c r="D19"/>
  <c r="E34"/>
  <c r="D34"/>
  <c r="E33"/>
  <c r="D33"/>
  <c r="H270" i="369"/>
  <c r="H266"/>
  <c r="H265" s="1"/>
  <c r="H29"/>
  <c r="H30"/>
  <c r="I29"/>
  <c r="H63"/>
  <c r="H32"/>
  <c r="H31"/>
  <c r="G243"/>
  <c r="I131"/>
  <c r="I95"/>
  <c r="I100"/>
  <c r="I112"/>
  <c r="I72"/>
  <c r="I267"/>
  <c r="I266"/>
  <c r="I262"/>
  <c r="I261"/>
  <c r="I259"/>
  <c r="I257"/>
  <c r="I256"/>
  <c r="I253"/>
  <c r="I248"/>
  <c r="I242"/>
  <c r="I236"/>
  <c r="I233"/>
  <c r="I232"/>
  <c r="I227"/>
  <c r="I225"/>
  <c r="I221"/>
  <c r="I215"/>
  <c r="I212"/>
  <c r="I210"/>
  <c r="I208"/>
  <c r="I207"/>
  <c r="I206"/>
  <c r="H260"/>
  <c r="H258"/>
  <c r="H255"/>
  <c r="H252"/>
  <c r="H251" s="1"/>
  <c r="H247"/>
  <c r="H241"/>
  <c r="H240" s="1"/>
  <c r="H239"/>
  <c r="H238" s="1"/>
  <c r="H237" s="1"/>
  <c r="H235"/>
  <c r="H231"/>
  <c r="H229"/>
  <c r="H228"/>
  <c r="H226"/>
  <c r="H224"/>
  <c r="H223" s="1"/>
  <c r="H220"/>
  <c r="H219" s="1"/>
  <c r="H218"/>
  <c r="H217" s="1"/>
  <c r="H216" s="1"/>
  <c r="H214"/>
  <c r="H213" s="1"/>
  <c r="H211"/>
  <c r="H209"/>
  <c r="H205"/>
  <c r="H199"/>
  <c r="H197"/>
  <c r="H193"/>
  <c r="H187"/>
  <c r="H186" s="1"/>
  <c r="H184"/>
  <c r="H183" s="1"/>
  <c r="H182"/>
  <c r="H181" s="1"/>
  <c r="H180" s="1"/>
  <c r="H179"/>
  <c r="H178" s="1"/>
  <c r="H175"/>
  <c r="H174" s="1"/>
  <c r="H172"/>
  <c r="H171" s="1"/>
  <c r="H170"/>
  <c r="H169" s="1"/>
  <c r="H168" s="1"/>
  <c r="H166"/>
  <c r="H165" s="1"/>
  <c r="H162"/>
  <c r="H158" s="1"/>
  <c r="H159"/>
  <c r="H156"/>
  <c r="H155" s="1"/>
  <c r="H153"/>
  <c r="H152" s="1"/>
  <c r="H148"/>
  <c r="H145"/>
  <c r="I145" s="1"/>
  <c r="H140"/>
  <c r="H133"/>
  <c r="H132"/>
  <c r="H129"/>
  <c r="H127"/>
  <c r="H126"/>
  <c r="H124"/>
  <c r="H123"/>
  <c r="H120"/>
  <c r="H118"/>
  <c r="H116"/>
  <c r="H111"/>
  <c r="H110" s="1"/>
  <c r="H108"/>
  <c r="H107" s="1"/>
  <c r="H105"/>
  <c r="H104" s="1"/>
  <c r="H103" s="1"/>
  <c r="H99"/>
  <c r="H98" s="1"/>
  <c r="H97" s="1"/>
  <c r="H96" s="1"/>
  <c r="H94"/>
  <c r="H93" s="1"/>
  <c r="H92" s="1"/>
  <c r="H90"/>
  <c r="H89" s="1"/>
  <c r="H88" s="1"/>
  <c r="H84"/>
  <c r="H81"/>
  <c r="H76"/>
  <c r="H75"/>
  <c r="H70"/>
  <c r="H69" s="1"/>
  <c r="H68" s="1"/>
  <c r="H66"/>
  <c r="H65" s="1"/>
  <c r="H64" s="1"/>
  <c r="H61"/>
  <c r="H60"/>
  <c r="H59" s="1"/>
  <c r="H57"/>
  <c r="H56" s="1"/>
  <c r="H55" s="1"/>
  <c r="H54"/>
  <c r="H53" s="1"/>
  <c r="H52" s="1"/>
  <c r="H51" s="1"/>
  <c r="H50" s="1"/>
  <c r="H47"/>
  <c r="H46" s="1"/>
  <c r="H44"/>
  <c r="H43" s="1"/>
  <c r="H39"/>
  <c r="H37"/>
  <c r="H33"/>
  <c r="H27"/>
  <c r="H23"/>
  <c r="H22" s="1"/>
  <c r="H21" s="1"/>
  <c r="H20" s="1"/>
  <c r="H19" s="1"/>
  <c r="H16"/>
  <c r="H15" s="1"/>
  <c r="H14" s="1"/>
  <c r="H13" s="1"/>
  <c r="H12" s="1"/>
  <c r="G269"/>
  <c r="G268" s="1"/>
  <c r="G265" s="1"/>
  <c r="G264" s="1"/>
  <c r="G263" s="1"/>
  <c r="G260"/>
  <c r="G258"/>
  <c r="G255"/>
  <c r="G252"/>
  <c r="G251" s="1"/>
  <c r="G247"/>
  <c r="G246" s="1"/>
  <c r="G245" s="1"/>
  <c r="G244" s="1"/>
  <c r="G241"/>
  <c r="G240" s="1"/>
  <c r="G239"/>
  <c r="G238" s="1"/>
  <c r="G237" s="1"/>
  <c r="G235"/>
  <c r="G234" s="1"/>
  <c r="G231"/>
  <c r="E231"/>
  <c r="E232" s="1"/>
  <c r="E233" s="1"/>
  <c r="G230"/>
  <c r="G229"/>
  <c r="G228"/>
  <c r="E227"/>
  <c r="E228" s="1"/>
  <c r="E229" s="1"/>
  <c r="G226"/>
  <c r="G224"/>
  <c r="G223" s="1"/>
  <c r="G222" s="1"/>
  <c r="G220"/>
  <c r="G219"/>
  <c r="G218"/>
  <c r="G217"/>
  <c r="G216" s="1"/>
  <c r="I216" s="1"/>
  <c r="G214"/>
  <c r="G213" s="1"/>
  <c r="G211"/>
  <c r="G209"/>
  <c r="G205"/>
  <c r="G204" s="1"/>
  <c r="G203" s="1"/>
  <c r="G199"/>
  <c r="G197"/>
  <c r="I197" s="1"/>
  <c r="G193"/>
  <c r="G187"/>
  <c r="G186" s="1"/>
  <c r="G184"/>
  <c r="G183" s="1"/>
  <c r="G182"/>
  <c r="G181" s="1"/>
  <c r="G179"/>
  <c r="G178" s="1"/>
  <c r="G177" s="1"/>
  <c r="G175"/>
  <c r="G174" s="1"/>
  <c r="G172"/>
  <c r="G171" s="1"/>
  <c r="G170"/>
  <c r="G169" s="1"/>
  <c r="G166"/>
  <c r="G165" s="1"/>
  <c r="G164"/>
  <c r="G162" s="1"/>
  <c r="G159"/>
  <c r="G156"/>
  <c r="G155" s="1"/>
  <c r="G153"/>
  <c r="G152" s="1"/>
  <c r="G148"/>
  <c r="G145"/>
  <c r="G140"/>
  <c r="G139" s="1"/>
  <c r="G133"/>
  <c r="E133"/>
  <c r="G132"/>
  <c r="E132"/>
  <c r="G130"/>
  <c r="I130" s="1"/>
  <c r="E130"/>
  <c r="G129"/>
  <c r="E129"/>
  <c r="G127"/>
  <c r="E127"/>
  <c r="G126"/>
  <c r="E126"/>
  <c r="G124"/>
  <c r="E124"/>
  <c r="G123"/>
  <c r="E123"/>
  <c r="E121"/>
  <c r="G120"/>
  <c r="E120"/>
  <c r="G118"/>
  <c r="I118" s="1"/>
  <c r="G117"/>
  <c r="G116" s="1"/>
  <c r="G111"/>
  <c r="G110" s="1"/>
  <c r="G109"/>
  <c r="G108" s="1"/>
  <c r="G107" s="1"/>
  <c r="G106"/>
  <c r="G105" s="1"/>
  <c r="G99"/>
  <c r="G98" s="1"/>
  <c r="G97" s="1"/>
  <c r="G96" s="1"/>
  <c r="G94"/>
  <c r="G93" s="1"/>
  <c r="G92" s="1"/>
  <c r="G90"/>
  <c r="G89" s="1"/>
  <c r="G84"/>
  <c r="G81"/>
  <c r="G76"/>
  <c r="G75"/>
  <c r="G70"/>
  <c r="G69" s="1"/>
  <c r="G68" s="1"/>
  <c r="G66"/>
  <c r="G65" s="1"/>
  <c r="G64" s="1"/>
  <c r="G61"/>
  <c r="G60"/>
  <c r="G59" s="1"/>
  <c r="G57"/>
  <c r="G56" s="1"/>
  <c r="G55" s="1"/>
  <c r="G54"/>
  <c r="G53" s="1"/>
  <c r="G52" s="1"/>
  <c r="G51" s="1"/>
  <c r="G50" s="1"/>
  <c r="G47"/>
  <c r="G46" s="1"/>
  <c r="G44"/>
  <c r="G43" s="1"/>
  <c r="G39"/>
  <c r="G37"/>
  <c r="G33"/>
  <c r="G27"/>
  <c r="G23"/>
  <c r="G22" s="1"/>
  <c r="G21" s="1"/>
  <c r="G20" s="1"/>
  <c r="G19" s="1"/>
  <c r="G16"/>
  <c r="G15" s="1"/>
  <c r="G14" s="1"/>
  <c r="G13" s="1"/>
  <c r="G12" s="1"/>
  <c r="I58"/>
  <c r="I57" s="1"/>
  <c r="I56" s="1"/>
  <c r="I55" s="1"/>
  <c r="D38" i="372"/>
  <c r="C38"/>
  <c r="D39"/>
  <c r="C39"/>
  <c r="E45"/>
  <c r="E43"/>
  <c r="D42"/>
  <c r="C42"/>
  <c r="D41"/>
  <c r="C41"/>
  <c r="F26" i="370"/>
  <c r="F24"/>
  <c r="F21"/>
  <c r="F19"/>
  <c r="I202" i="369"/>
  <c r="I201"/>
  <c r="I200"/>
  <c r="I198"/>
  <c r="I196"/>
  <c r="I195"/>
  <c r="I194"/>
  <c r="I188"/>
  <c r="I185"/>
  <c r="I179"/>
  <c r="I176"/>
  <c r="I173"/>
  <c r="I167"/>
  <c r="I163"/>
  <c r="I161"/>
  <c r="I160"/>
  <c r="I157"/>
  <c r="I154"/>
  <c r="I149"/>
  <c r="I148"/>
  <c r="I147"/>
  <c r="I146"/>
  <c r="I141"/>
  <c r="I134"/>
  <c r="I123"/>
  <c r="I122"/>
  <c r="I121"/>
  <c r="I119"/>
  <c r="I85"/>
  <c r="I83"/>
  <c r="I82"/>
  <c r="I81"/>
  <c r="I71"/>
  <c r="I49"/>
  <c r="I48"/>
  <c r="I37"/>
  <c r="I45"/>
  <c r="I44"/>
  <c r="I42"/>
  <c r="I40"/>
  <c r="I36"/>
  <c r="I35"/>
  <c r="I18"/>
  <c r="I17"/>
  <c r="I143"/>
  <c r="I142" s="1"/>
  <c r="I28"/>
  <c r="I23"/>
  <c r="I22" s="1"/>
  <c r="I21" s="1"/>
  <c r="I20" s="1"/>
  <c r="I19" s="1"/>
  <c r="E17" i="370"/>
  <c r="E23"/>
  <c r="E35"/>
  <c r="E39"/>
  <c r="E43"/>
  <c r="E41" s="1"/>
  <c r="F43"/>
  <c r="F39"/>
  <c r="F35"/>
  <c r="F17"/>
  <c r="E42" i="372"/>
  <c r="E41"/>
  <c r="E40"/>
  <c r="E37"/>
  <c r="E36"/>
  <c r="E35"/>
  <c r="E33"/>
  <c r="E32"/>
  <c r="E30"/>
  <c r="E29"/>
  <c r="E28"/>
  <c r="E27"/>
  <c r="E26"/>
  <c r="E21"/>
  <c r="E19"/>
  <c r="E18"/>
  <c r="E16"/>
  <c r="E15"/>
  <c r="E44"/>
  <c r="D34"/>
  <c r="D31"/>
  <c r="D25"/>
  <c r="D24" s="1"/>
  <c r="D20"/>
  <c r="D17"/>
  <c r="D14"/>
  <c r="F42" i="370" l="1"/>
  <c r="D49"/>
  <c r="I164" i="369"/>
  <c r="I170"/>
  <c r="I228"/>
  <c r="H74"/>
  <c r="H73" s="1"/>
  <c r="G192"/>
  <c r="G191" s="1"/>
  <c r="G190" s="1"/>
  <c r="G254"/>
  <c r="G250" s="1"/>
  <c r="H115"/>
  <c r="H114" s="1"/>
  <c r="I159"/>
  <c r="G32"/>
  <c r="G31" s="1"/>
  <c r="G30" s="1"/>
  <c r="G29" s="1"/>
  <c r="I120"/>
  <c r="I124"/>
  <c r="I140"/>
  <c r="I84"/>
  <c r="H139"/>
  <c r="H138" s="1"/>
  <c r="H137" s="1"/>
  <c r="H136" s="1"/>
  <c r="I184"/>
  <c r="H144"/>
  <c r="H143" s="1"/>
  <c r="H142" s="1"/>
  <c r="I152"/>
  <c r="I186"/>
  <c r="I111"/>
  <c r="I156"/>
  <c r="I166"/>
  <c r="I182"/>
  <c r="H192"/>
  <c r="I192" s="1"/>
  <c r="I258"/>
  <c r="I96"/>
  <c r="I39"/>
  <c r="I132"/>
  <c r="I199"/>
  <c r="I209"/>
  <c r="I213"/>
  <c r="I219"/>
  <c r="I231"/>
  <c r="I237"/>
  <c r="I247"/>
  <c r="I251"/>
  <c r="I269"/>
  <c r="I238"/>
  <c r="I99"/>
  <c r="I97"/>
  <c r="I93"/>
  <c r="G144"/>
  <c r="G143" s="1"/>
  <c r="G142" s="1"/>
  <c r="I133"/>
  <c r="I205"/>
  <c r="I211"/>
  <c r="I223"/>
  <c r="I226"/>
  <c r="I229"/>
  <c r="I235"/>
  <c r="I240"/>
  <c r="I255"/>
  <c r="I260"/>
  <c r="I218"/>
  <c r="I98"/>
  <c r="I94"/>
  <c r="H113"/>
  <c r="G158"/>
  <c r="I158" s="1"/>
  <c r="I162"/>
  <c r="I155"/>
  <c r="I165"/>
  <c r="G138"/>
  <c r="I171"/>
  <c r="G249"/>
  <c r="I46"/>
  <c r="H102"/>
  <c r="I214"/>
  <c r="I220"/>
  <c r="I224"/>
  <c r="I252"/>
  <c r="I47"/>
  <c r="I54"/>
  <c r="I117"/>
  <c r="I139"/>
  <c r="I153"/>
  <c r="I172"/>
  <c r="I175"/>
  <c r="I187"/>
  <c r="I193"/>
  <c r="G74"/>
  <c r="G73" s="1"/>
  <c r="I73" s="1"/>
  <c r="G80"/>
  <c r="G78" s="1"/>
  <c r="I174"/>
  <c r="I183"/>
  <c r="I43"/>
  <c r="H80"/>
  <c r="H78" s="1"/>
  <c r="H77" s="1"/>
  <c r="H204"/>
  <c r="H203" s="1"/>
  <c r="H222"/>
  <c r="I222" s="1"/>
  <c r="H230"/>
  <c r="I230" s="1"/>
  <c r="H234"/>
  <c r="I234" s="1"/>
  <c r="H246"/>
  <c r="H254"/>
  <c r="H268"/>
  <c r="I217"/>
  <c r="I239"/>
  <c r="I241"/>
  <c r="H87"/>
  <c r="H86" s="1"/>
  <c r="I68"/>
  <c r="G63"/>
  <c r="G11" s="1"/>
  <c r="H11"/>
  <c r="H191"/>
  <c r="H190" s="1"/>
  <c r="H189" s="1"/>
  <c r="I178"/>
  <c r="H177"/>
  <c r="H151" s="1"/>
  <c r="H150" s="1"/>
  <c r="I177"/>
  <c r="I203"/>
  <c r="G79"/>
  <c r="G88"/>
  <c r="I89"/>
  <c r="G104"/>
  <c r="I105"/>
  <c r="G180"/>
  <c r="I180" s="1"/>
  <c r="I181"/>
  <c r="G115"/>
  <c r="I116"/>
  <c r="G137"/>
  <c r="G136" s="1"/>
  <c r="G168"/>
  <c r="I168" s="1"/>
  <c r="I169"/>
  <c r="E16" i="370"/>
  <c r="E46"/>
  <c r="D13" i="372"/>
  <c r="D46" s="1"/>
  <c r="D14" i="371" s="1"/>
  <c r="D13" s="1"/>
  <c r="D12" s="1"/>
  <c r="I34" i="369"/>
  <c r="I16"/>
  <c r="I15" s="1"/>
  <c r="I14" s="1"/>
  <c r="I13" s="1"/>
  <c r="I12" s="1"/>
  <c r="C34" i="372"/>
  <c r="E34" s="1"/>
  <c r="C31"/>
  <c r="E31" s="1"/>
  <c r="C25"/>
  <c r="C20"/>
  <c r="E20" s="1"/>
  <c r="C17"/>
  <c r="E17" s="1"/>
  <c r="C14"/>
  <c r="E14" s="1"/>
  <c r="H79" i="369" l="1"/>
  <c r="G151"/>
  <c r="G150" s="1"/>
  <c r="I191"/>
  <c r="I80"/>
  <c r="I63"/>
  <c r="I138"/>
  <c r="I79"/>
  <c r="I136"/>
  <c r="H135"/>
  <c r="I137"/>
  <c r="H101"/>
  <c r="E25" i="370" s="1"/>
  <c r="I254" i="369"/>
  <c r="H250"/>
  <c r="I250" s="1"/>
  <c r="I268"/>
  <c r="I246"/>
  <c r="H245"/>
  <c r="I74"/>
  <c r="I115"/>
  <c r="G114"/>
  <c r="I190"/>
  <c r="G189"/>
  <c r="I189" s="1"/>
  <c r="G102"/>
  <c r="G103"/>
  <c r="I88"/>
  <c r="G87"/>
  <c r="G77"/>
  <c r="I78"/>
  <c r="C24" i="372"/>
  <c r="E24" s="1"/>
  <c r="E25"/>
  <c r="E37" i="370"/>
  <c r="E28"/>
  <c r="E31"/>
  <c r="I151" i="369" l="1"/>
  <c r="I150"/>
  <c r="G135"/>
  <c r="I135" s="1"/>
  <c r="G113"/>
  <c r="I113" s="1"/>
  <c r="I114"/>
  <c r="G101"/>
  <c r="H264"/>
  <c r="I265"/>
  <c r="I245"/>
  <c r="H244"/>
  <c r="H243" s="1"/>
  <c r="G86"/>
  <c r="I86" s="1"/>
  <c r="I87"/>
  <c r="E38" i="372"/>
  <c r="E39"/>
  <c r="C13"/>
  <c r="E13" s="1"/>
  <c r="I41" i="369"/>
  <c r="H263" l="1"/>
  <c r="I264"/>
  <c r="I244"/>
  <c r="E15" i="370"/>
  <c r="D18" i="371" s="1"/>
  <c r="D17" s="1"/>
  <c r="D16" s="1"/>
  <c r="D11" s="1"/>
  <c r="C46" i="372"/>
  <c r="H249" i="369" l="1"/>
  <c r="I249" s="1"/>
  <c r="I263"/>
  <c r="I243"/>
  <c r="E46" i="372"/>
  <c r="C14" i="371"/>
  <c r="C13" s="1"/>
  <c r="C12" s="1"/>
  <c r="E15"/>
  <c r="E14" s="1"/>
  <c r="E13" s="1"/>
  <c r="E12" s="1"/>
  <c r="I270" i="369" l="1"/>
  <c r="F30" i="370"/>
  <c r="D43" l="1"/>
  <c r="D41" s="1"/>
  <c r="F41" s="1"/>
  <c r="D39"/>
  <c r="D35"/>
  <c r="D23"/>
  <c r="F23" s="1"/>
  <c r="D17"/>
  <c r="I69" i="369" l="1"/>
  <c r="I70"/>
  <c r="I33" l="1"/>
  <c r="I38"/>
  <c r="I61" l="1"/>
  <c r="I62"/>
  <c r="I129" l="1"/>
  <c r="F16" i="370"/>
  <c r="D46" l="1"/>
  <c r="F46" s="1"/>
  <c r="F48"/>
  <c r="I77" i="369"/>
  <c r="I59"/>
  <c r="I60"/>
  <c r="I53"/>
  <c r="I109"/>
  <c r="I110"/>
  <c r="I67"/>
  <c r="I104"/>
  <c r="I128"/>
  <c r="I75" l="1"/>
  <c r="I76"/>
  <c r="I32"/>
  <c r="I108"/>
  <c r="I103"/>
  <c r="I66"/>
  <c r="I52"/>
  <c r="F33" i="370"/>
  <c r="F34"/>
  <c r="F38"/>
  <c r="D28" l="1"/>
  <c r="F28" s="1"/>
  <c r="F29"/>
  <c r="I31" i="369"/>
  <c r="I127"/>
  <c r="I50"/>
  <c r="I51"/>
  <c r="I65"/>
  <c r="I92"/>
  <c r="I102"/>
  <c r="I106"/>
  <c r="I107"/>
  <c r="I125"/>
  <c r="I30" l="1"/>
  <c r="F18" i="370"/>
  <c r="I90" i="369"/>
  <c r="I91"/>
  <c r="I64"/>
  <c r="I11"/>
  <c r="I101"/>
  <c r="I126"/>
  <c r="D37" i="370"/>
  <c r="F37" s="1"/>
  <c r="I204" i="369"/>
  <c r="D31" i="370" l="1"/>
  <c r="F31" s="1"/>
  <c r="F32"/>
  <c r="D25"/>
  <c r="F25" s="1"/>
  <c r="F27"/>
  <c r="D15"/>
  <c r="F22"/>
  <c r="F15" l="1"/>
  <c r="F49" l="1"/>
  <c r="E19" i="371" l="1"/>
  <c r="E18" s="1"/>
  <c r="E17" s="1"/>
  <c r="E16" s="1"/>
  <c r="C18"/>
  <c r="C17" s="1"/>
  <c r="C16" s="1"/>
  <c r="C11" s="1"/>
  <c r="E11" s="1"/>
</calcChain>
</file>

<file path=xl/sharedStrings.xml><?xml version="1.0" encoding="utf-8"?>
<sst xmlns="http://schemas.openxmlformats.org/spreadsheetml/2006/main" count="1594" uniqueCount="374">
  <si>
    <t>Функционирование Правительства РФ, высших органов исполнительной государственной власти субъектов РФ, местных администраций</t>
  </si>
  <si>
    <t>Прочие мероприятия по благоустройству</t>
  </si>
  <si>
    <t>ИТОГО по муниципальному образованию</t>
  </si>
  <si>
    <t>01</t>
  </si>
  <si>
    <t>06</t>
  </si>
  <si>
    <t xml:space="preserve">Культура </t>
  </si>
  <si>
    <t>Наименование</t>
  </si>
  <si>
    <t>Раздел</t>
  </si>
  <si>
    <t>Общегосударственные вопросы</t>
  </si>
  <si>
    <t>02</t>
  </si>
  <si>
    <t>04</t>
  </si>
  <si>
    <t>Жилищно-коммунальное хозяйство</t>
  </si>
  <si>
    <t>05</t>
  </si>
  <si>
    <t>07</t>
  </si>
  <si>
    <t>08</t>
  </si>
  <si>
    <t>09</t>
  </si>
  <si>
    <t>Целевая статья</t>
  </si>
  <si>
    <t>Мобилизационная и вневойсковая подготовка</t>
  </si>
  <si>
    <t>Функционирование высшего должностного лица субъекта РФ и муниципального образования.</t>
  </si>
  <si>
    <t>Физкультурно-оздоровительная работа и спортивные мероприятия</t>
  </si>
  <si>
    <t>Доплаты к пенсиям, дополнительное пенсионное обеспечение</t>
  </si>
  <si>
    <t>Обеспечение деятельности подведомственных учреждений</t>
  </si>
  <si>
    <t>МО "Североонежское"</t>
  </si>
  <si>
    <t>Глава муниципального образования</t>
  </si>
  <si>
    <t>Уличное освещение</t>
  </si>
  <si>
    <t>Жилищное хозяйство</t>
  </si>
  <si>
    <t>Коммунальное хозяйство</t>
  </si>
  <si>
    <t>Пенсионное обеспечение</t>
  </si>
  <si>
    <t>Благоустройство</t>
  </si>
  <si>
    <t>03</t>
  </si>
  <si>
    <t>Библиотеки</t>
  </si>
  <si>
    <t>Глава</t>
  </si>
  <si>
    <t>Национальная  экономика</t>
  </si>
  <si>
    <t>Поддержка жилищного хозяйства</t>
  </si>
  <si>
    <t>10</t>
  </si>
  <si>
    <t>Национальная безопасность и правоохранительная деятельность</t>
  </si>
  <si>
    <t>Обеспечение пожарной безопасности</t>
  </si>
  <si>
    <t>Физическая культура и спорт</t>
  </si>
  <si>
    <t>Социальная политика</t>
  </si>
  <si>
    <t>Резервные фонды</t>
  </si>
  <si>
    <t>Национальная оборона</t>
  </si>
  <si>
    <t>Поддержка коммунального хозяйства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</si>
  <si>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</si>
  <si>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</si>
  <si>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</si>
  <si>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821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</si>
  <si>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</si>
  <si>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время.</t>
  </si>
  <si>
    <t>Обеспечение проведения выборов и референдумов</t>
  </si>
  <si>
    <t>11</t>
  </si>
  <si>
    <t>Другие общегосударственные вопросы</t>
  </si>
  <si>
    <t>13</t>
  </si>
  <si>
    <t>Массовый спорт</t>
  </si>
  <si>
    <t xml:space="preserve">   </t>
  </si>
  <si>
    <t xml:space="preserve">КУЛЬТУРА  И КИНЕМАТОГРАФИЯ </t>
  </si>
  <si>
    <t>Иные межбюджетные трансферты</t>
  </si>
  <si>
    <t>Подраздел</t>
  </si>
  <si>
    <t>Вид расходов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</si>
  <si>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</si>
  <si>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</si>
  <si>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 </t>
  </si>
  <si>
    <t>Обеспечение функционирования Главы муниципального образования</t>
  </si>
  <si>
    <t>Расходы на содержание муниципальных органов и обеспечение их функций</t>
  </si>
  <si>
    <t>Расходы на выплату персоналу государственных (муниципальных органов)</t>
  </si>
  <si>
    <t>Обеспечение деятельности исполнительного органа муниципального образования</t>
  </si>
  <si>
    <t>Расходы на обеспечение деятельности исполнительных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</si>
  <si>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</si>
  <si>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</si>
  <si>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</si>
  <si>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</si>
  <si>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организаций</t>
  </si>
  <si>
    <t>Осуществление государственных полномочий в сфере административных правонарушений</t>
  </si>
  <si>
    <t>Резервный фонд администрации муниципального образования</t>
  </si>
  <si>
    <t>Резервные средства</t>
  </si>
  <si>
    <t>Прочие расходы органов местного самоуправления, связанные с общегосударственным управлением</t>
  </si>
  <si>
    <t>Оценка недвижимости, признание прав и регулирование отношений по государственной и муниципальной собственности, разработка проектно-сметной документации</t>
  </si>
  <si>
    <t>Обеспечение мобилизационной и вневойсковой подготовки</t>
  </si>
  <si>
    <t>Осуществление первичного воинского учета на территориях, где отсутствуют военные комиссариаты</t>
  </si>
  <si>
    <t>Реализация функций, связанных с обеспечением первичных мер пожарной безопасности</t>
  </si>
  <si>
    <t>Мероприятия по обеспечению пожарной безопасности</t>
  </si>
  <si>
    <t>Дорожное  хозяйство (дорожные фонды)</t>
  </si>
  <si>
    <t>Мероприятия в сфере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</si>
  <si>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Капитальный ремонт муниципального жилищного фонда</t>
  </si>
  <si>
    <t>Расходы на содержание, ремонт и капитальный ремонт, проведение экспертиз проектной документации, объектов коммунальной инфраструктуры</t>
  </si>
  <si>
    <t>Дом культуры</t>
  </si>
  <si>
    <t>Расходы на выплату персоналу казенных учреждений</t>
  </si>
  <si>
    <t>Иные выплаты персоналу казенных учреждений за исключением фонда оплаты</t>
  </si>
  <si>
    <t>Обеспечение мер социальной поддержки квалифицированных специалистов, работающих и проживающих в сельской местности, рабочих поселках (поселках городского типа)</t>
  </si>
  <si>
    <t>Доплаты к пенсиям муниципальных служащих и выборных должностных лиц</t>
  </si>
  <si>
    <t>Расходы на организацию и проведение физкультурных мероприятий и муниципальную поддержку развития физической культуры в муниципальных образованиях</t>
  </si>
  <si>
    <t>120</t>
  </si>
  <si>
    <t>121</t>
  </si>
  <si>
    <t>122</t>
  </si>
  <si>
    <t>240</t>
  </si>
  <si>
    <t>244</t>
  </si>
  <si>
    <t>850</t>
  </si>
  <si>
    <t>851</t>
  </si>
  <si>
    <t>852</t>
  </si>
  <si>
    <t>870</t>
  </si>
  <si>
    <t>110</t>
  </si>
  <si>
    <t>111</t>
  </si>
  <si>
    <t>112</t>
  </si>
  <si>
    <t xml:space="preserve">Уплата прочих налогов, сборов 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</si>
  <si>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</si>
  <si>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</si>
  <si>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</si>
  <si>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Межбюджетные трансферты бюджета муниципального района из бюджетов городских поселений и межбюджетные трансферты бюджетов городских поселений в бюджеты муниципальный районов на осуществление части полномочий по решению вопросов местного значения с соответствии с заключенными соглашениями</t>
  </si>
  <si>
    <t>Проведение выборов представительных органов муниципальных образований</t>
  </si>
  <si>
    <t xml:space="preserve">Резервный фонд администрации  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</si>
  <si>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</si>
  <si>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муниципального образования</t>
  </si>
  <si>
    <t>Расходы на обеспечение деятельности аппарата представительного органа муниципального образования</t>
  </si>
  <si>
    <t>Расходы на выплату персоналу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</si>
  <si>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</si>
  <si>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</si>
  <si>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Фонд оплаты труда государственных (муниципальных органов) органов  </t>
  </si>
  <si>
    <t xml:space="preserve">Фонд оплаты труда государственных (муниципальных) органов) </t>
  </si>
  <si>
    <t xml:space="preserve">Фонд оплаты труда государственных (муниципальных органов) органов </t>
  </si>
  <si>
    <t xml:space="preserve">Фонд оплаты труда государственных (муниципальных) органов  </t>
  </si>
  <si>
    <t>119</t>
  </si>
  <si>
    <t>221 00 90010</t>
  </si>
  <si>
    <t>51 1 00 90010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</si>
  <si>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</si>
  <si>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Иные бюджетные ассигнования</t>
  </si>
  <si>
    <t>Иные выплаты персоналу казенных учреждений, за исключением фонда оплаты труда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</si>
  <si>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</si>
  <si>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Специальные расходы</t>
  </si>
  <si>
    <t>880</t>
  </si>
  <si>
    <t>800</t>
  </si>
  <si>
    <t>по разделам, подразделам функциональной классификации</t>
  </si>
  <si>
    <t>расходов бюджетов Российской Федерации.</t>
  </si>
  <si>
    <t>Дорожное  хозяйство</t>
  </si>
  <si>
    <t>Другие вопросы в области национальной экономики</t>
  </si>
  <si>
    <t>12</t>
  </si>
  <si>
    <t>Образование</t>
  </si>
  <si>
    <t>Общее образование</t>
  </si>
  <si>
    <t>Культура  и кинематография</t>
  </si>
  <si>
    <t>Здравоохранение</t>
  </si>
  <si>
    <t>Стационарная медицинская помощь</t>
  </si>
  <si>
    <t>Социальное обеспечение населения</t>
  </si>
  <si>
    <t>Охрана семьи и детства</t>
  </si>
  <si>
    <t>Другие вопросы  в  области социальной политики</t>
  </si>
  <si>
    <t>Физическая  культура  и  спорт</t>
  </si>
  <si>
    <t xml:space="preserve">Физическая  культура  </t>
  </si>
  <si>
    <t>Массовый  спорт</t>
  </si>
  <si>
    <t>Мероприятия по землеустройству и землепользованию</t>
  </si>
  <si>
    <t>-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</si>
  <si>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</si>
  <si>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Софинансирование подпрограммы Архангельской области "Развитие малого и среднего предпринимательства на 2014-2020 гг."</t>
  </si>
  <si>
    <t>814</t>
  </si>
  <si>
    <t>53 1 00 S0020</t>
  </si>
  <si>
    <t>Источники  финансирования</t>
  </si>
  <si>
    <t xml:space="preserve">                 Наименование</t>
  </si>
  <si>
    <t>Код  бюджетной классификации</t>
  </si>
  <si>
    <t>Изменение остатков средств на счетах по учету средств бюджета</t>
  </si>
  <si>
    <t>000010500000000000000</t>
  </si>
  <si>
    <t>Увеличение остатков средств бюджетов</t>
  </si>
  <si>
    <t>000010500000000000500</t>
  </si>
  <si>
    <t>Увеличение прочих остатков средств бюджетов</t>
  </si>
  <si>
    <t>000010502000000000500</t>
  </si>
  <si>
    <t>Увеличение прочих остатков денежных средств бюджетов</t>
  </si>
  <si>
    <t>000010502010000000510</t>
  </si>
  <si>
    <t>Увеличение прочих остатков денежных средств бюджетов городских поселений</t>
  </si>
  <si>
    <t>000010502011300000510</t>
  </si>
  <si>
    <t>Уменьшение остатков средств бюджетов</t>
  </si>
  <si>
    <t>000010500000000000600</t>
  </si>
  <si>
    <t>Уменьшение прочих остатков средств бюджетов</t>
  </si>
  <si>
    <t>000010502000000000600</t>
  </si>
  <si>
    <t>Уменьшение прочих остатков денежных средств бюджетов</t>
  </si>
  <si>
    <t>000010502010000000610</t>
  </si>
  <si>
    <t>Уменьшение прочих остатков денежных средств бюджетов городских поселений</t>
  </si>
  <si>
    <t>000010502011300000610</t>
  </si>
  <si>
    <t>Код бюджетной классификации</t>
  </si>
  <si>
    <t>Наименование показателей</t>
  </si>
  <si>
    <t xml:space="preserve"> 000 1 00 00000 00 0000 000</t>
  </si>
  <si>
    <t>Налоговые и неналоговые доходы</t>
  </si>
  <si>
    <t xml:space="preserve"> 000 1 01 00000 00 0000 000</t>
  </si>
  <si>
    <t>Налоги на прибыль, доходы</t>
  </si>
  <si>
    <t xml:space="preserve"> 000 1 01 02000 01 0000 110</t>
  </si>
  <si>
    <t>Налог на доходы физических лиц</t>
  </si>
  <si>
    <t xml:space="preserve"> 000 1 03 02000 01 0000 110</t>
  </si>
  <si>
    <t>Акцизы по подакцизным товарам, произведенным на территории Российской Федерации</t>
  </si>
  <si>
    <t xml:space="preserve"> 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</si>
  <si>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</si>
  <si>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</si>
  <si>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</si>
  <si>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</si>
  <si>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</si>
  <si>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000 1 08 00000 00 0000 000</t>
  </si>
  <si>
    <t xml:space="preserve">Государственная пошлина </t>
  </si>
  <si>
    <t>000 1 08 04000 01 0000 110</t>
  </si>
  <si>
    <t>Государственная пошлина за совершение нотариальных действий  (за исключением действий, совершаемых консульскими учреждениями Российской Федерации)</t>
  </si>
  <si>
    <t>00010900000000000000</t>
  </si>
  <si>
    <t>Задолженность и перерасчеты по отмененным  налогам, сборам и иным обязательным платежам</t>
  </si>
  <si>
    <t>00010904000000000110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</si>
  <si>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</si>
  <si>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</si>
  <si>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</si>
  <si>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</si>
  <si>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000 1 11 05013 13 0000 120</t>
  </si>
  <si>
    <t>Доходы, полученные в виде арендной платы за земельныеучастки, государственная собственность на которые не разграничена и которые расположены в границах городских поселений, атакже средства от продажи права на заключение договоров аренды указанных земельных участков.</t>
  </si>
  <si>
    <t>000 1 11 05025 13 0000 120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</si>
  <si>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автономных учреждений)</t>
  </si>
  <si>
    <t>000 1 11 05035 13 0000 120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</si>
  <si>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автономных учреждений)</t>
  </si>
  <si>
    <t>1 11 05075 13 0000 120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</si>
  <si>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</si>
  <si>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</si>
  <si>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</si>
  <si>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</si>
  <si>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и компенсации затрат государства</t>
  </si>
  <si>
    <t>000 1 13 01000 00 0000 130</t>
  </si>
  <si>
    <t xml:space="preserve">Прочие доходы от оказания платных услуг </t>
  </si>
  <si>
    <t>000 1 13 02000 00 0000 130</t>
  </si>
  <si>
    <t>Прочие 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</si>
  <si>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</si>
  <si>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</si>
  <si>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</si>
  <si>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Доходы  от  реализации  имущества,  находящегося  в  государственной  и  муниципальной  собственности  (за исключением  имущества  автономных  учреждений,  а  также  имущества  государственных  и  муниципальных  унитарных  предприятий,  в  том  числе  казенных).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</si>
  <si>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</si>
  <si>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</si>
  <si>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</si>
  <si>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000 2 00 00000 00 0000 000</t>
  </si>
  <si>
    <t xml:space="preserve">Безвозмездные поступления </t>
  </si>
  <si>
    <t>000 2 02 00000 00 0000 000</t>
  </si>
  <si>
    <t>Безвозмездные поступления от других бюджетов бюджетной системы РФ</t>
  </si>
  <si>
    <t>000 2 02 10000 00 0000 151</t>
  </si>
  <si>
    <t>Дотации бюджетам субъектов Российской Федерации и муниципальных образований</t>
  </si>
  <si>
    <t>000 2 02 20000 00 0000 151</t>
  </si>
  <si>
    <t>Субсидии бюджетам субъектов Российской Федерации и муниципальных образований (межбюджетные субсидии)</t>
  </si>
  <si>
    <t>000 2 02 30000 00 0000 151</t>
  </si>
  <si>
    <t>Субвенции бюджетам бюджетной системы Российской Федерации</t>
  </si>
  <si>
    <t>000 2 07 05000 00 0000 180</t>
  </si>
  <si>
    <t>Прочие безвозмездные поступления</t>
  </si>
  <si>
    <t xml:space="preserve">ВСЕГО  ДОХОДОВ  </t>
  </si>
  <si>
    <t>Расходы на выплаты персоналу государственных (муниципальных) органов</t>
  </si>
  <si>
    <t>Резервный фонд Правительства Архангельской области</t>
  </si>
  <si>
    <t>42 1 00 S8310</t>
  </si>
  <si>
    <t>к Решению  муниципального Совета</t>
  </si>
  <si>
    <t>к Решению муниципального Совета</t>
  </si>
  <si>
    <t xml:space="preserve">Отчет о поступлении доходов </t>
  </si>
  <si>
    <t>Утверждено, тыс. рублей</t>
  </si>
  <si>
    <t xml:space="preserve">   Исполнено, тыс. рублей</t>
  </si>
  <si>
    <t>% исполнения</t>
  </si>
  <si>
    <t>Приложение 1</t>
  </si>
  <si>
    <t>Приложение 2</t>
  </si>
  <si>
    <t>Исполнено, тыс. рублей</t>
  </si>
  <si>
    <t>Приложение3</t>
  </si>
  <si>
    <t xml:space="preserve">             Приложение 4</t>
  </si>
  <si>
    <t>Утверждено,        тыс. рублей</t>
  </si>
  <si>
    <t>Исполнено,           тыс. рублей</t>
  </si>
  <si>
    <t>%  исполнения</t>
  </si>
  <si>
    <t>в  бюджет   МО "Североонежское" за  2018 год</t>
  </si>
  <si>
    <t>000 1 16 33050 13 0000 140</t>
  </si>
  <si>
    <t>000 2 02 40000 00 0000 151</t>
  </si>
  <si>
    <t>000 2 19 05000 00 0000 180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</si>
  <si>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</si>
  <si>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Отчет об исполнении бюджета  МО "Североонежское" за 2018 год</t>
  </si>
  <si>
    <t>Ведомственная структура расходов бюджета МО "Североонежское" за  2018 год</t>
  </si>
  <si>
    <t>540</t>
  </si>
  <si>
    <t>500</t>
  </si>
  <si>
    <t xml:space="preserve">Межбюджетные трансферты </t>
  </si>
  <si>
    <t>210 00 00000</t>
  </si>
  <si>
    <t>211 00 00000</t>
  </si>
  <si>
    <t>211 00 90010</t>
  </si>
  <si>
    <t>220 00 00000</t>
  </si>
  <si>
    <t>221 00 00000</t>
  </si>
  <si>
    <t>230 00 00000</t>
  </si>
  <si>
    <t>231 00 00000</t>
  </si>
  <si>
    <t>231 00 90010</t>
  </si>
  <si>
    <t xml:space="preserve">Прочая закупка товаров, работ и услуг </t>
  </si>
  <si>
    <t>231 00 78680</t>
  </si>
  <si>
    <t>Софинансирование части  дополнительных расходов на повышение минимального размера оплаты труда</t>
  </si>
  <si>
    <t>231 00 S8080</t>
  </si>
  <si>
    <t>240 00 00000</t>
  </si>
  <si>
    <t>241 00 90010</t>
  </si>
  <si>
    <t>251 00 90010</t>
  </si>
  <si>
    <t>Иные межбюджетные ассигнования</t>
  </si>
  <si>
    <t>260 00 00000</t>
  </si>
  <si>
    <t>261 00 90010</t>
  </si>
  <si>
    <t>270 00 00000</t>
  </si>
  <si>
    <t>271 00 90010</t>
  </si>
  <si>
    <t>520 00 00000</t>
  </si>
  <si>
    <t>521 00 90010</t>
  </si>
  <si>
    <t>521 00 S8080</t>
  </si>
  <si>
    <t>280 00 00000</t>
  </si>
  <si>
    <t>281 00 51180</t>
  </si>
  <si>
    <t>290 00 00000</t>
  </si>
  <si>
    <t>291 00 90010</t>
  </si>
  <si>
    <t>291 00 90020</t>
  </si>
  <si>
    <t>300 00 00000</t>
  </si>
  <si>
    <t>301 00 90010</t>
  </si>
  <si>
    <t>Непрограммные вопросы в области дорожного хозяйства</t>
  </si>
  <si>
    <t>330 00 00000</t>
  </si>
  <si>
    <t>331 00 90010</t>
  </si>
  <si>
    <t>Прочие мероприятия в сфере дорожной деятельности в отношении автомобильных дорог общего пользования местного значения осуществляемых за счет бюджетных ассигнований муниципальных дорожных фондов</t>
  </si>
  <si>
    <t>331 00 90020</t>
  </si>
  <si>
    <t>331 00 71400</t>
  </si>
  <si>
    <t>531 00 00000</t>
  </si>
  <si>
    <t>531 00 90010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</si>
  <si>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</si>
  <si>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53 1 00 L5270</t>
  </si>
  <si>
    <t>Поддержка муниципальных программ развития малого и среднего предпринимательства</t>
  </si>
  <si>
    <t>53 1 00 S8440</t>
  </si>
  <si>
    <t>Софинансирование государственной поддержки малого и среднего предпринимательства</t>
  </si>
  <si>
    <t>Софинансирование программ развития малого и среднего предпринимательства</t>
  </si>
  <si>
    <t>жилищное хозяйство</t>
  </si>
  <si>
    <t>350 00 00000</t>
  </si>
  <si>
    <t>Непрограммные вопросы в области жилищного хозяйства</t>
  </si>
  <si>
    <t>351 00 90010</t>
  </si>
  <si>
    <t>360 00 00000</t>
  </si>
  <si>
    <t>361 00 90010</t>
  </si>
  <si>
    <t>Закупка товаров, работ и услуг в целях капитального ремонта государственного (муниципального) имущества</t>
  </si>
  <si>
    <t>243</t>
  </si>
  <si>
    <t>370 00 00000</t>
  </si>
  <si>
    <t>371 00 90010</t>
  </si>
  <si>
    <t xml:space="preserve">Софинансирование государственной программы формирования современной городской среды </t>
  </si>
  <si>
    <t>371 00 L0040</t>
  </si>
  <si>
    <t>371 00 90030</t>
  </si>
  <si>
    <t xml:space="preserve">Научно-исследовательские опытно-конструкторские работы 
</t>
  </si>
  <si>
    <t>Поддержка муниципальных программ формирования современной городской среды</t>
  </si>
  <si>
    <t>371 00 R5550</t>
  </si>
  <si>
    <t>Софинанивание поддержки муниципальной программы формирования современной городской среды</t>
  </si>
  <si>
    <t>371 00 L5550</t>
  </si>
  <si>
    <t>Поддержка муниципальных программ формирования современной городской среды (областной бюджет)</t>
  </si>
  <si>
    <t>371 00 73670</t>
  </si>
  <si>
    <t>Софинансирование поддержки муниципальной программы формирования современной городской среды (областной бюджет)</t>
  </si>
  <si>
    <t>371 00 S3670</t>
  </si>
  <si>
    <t>Прочие мероприятия по благоустройству (городская среда)</t>
  </si>
  <si>
    <t>371 00 90040</t>
  </si>
  <si>
    <t>371 00 71400</t>
  </si>
  <si>
    <t>420 00 00000</t>
  </si>
  <si>
    <t>421 00 90010</t>
  </si>
  <si>
    <t>Фонд оплаты труда казенных учреждений и взносы по обязательному социальному страхованию</t>
  </si>
  <si>
    <t xml:space="preserve">Взносы по обязательному социальному страхованию на выплаты по оплате труда работников и иные выплаты работника казенных учреждений </t>
  </si>
  <si>
    <t>Уплата прочих налогов, сборов и иных платежей</t>
  </si>
  <si>
    <t>Уплата  иных платежей</t>
  </si>
  <si>
    <t>421 00 90020</t>
  </si>
  <si>
    <t>Субсидия на обеспечение развития и укрепления материально - технической базы домов культуры в населенных пунктах с числом жителей до 50 тысяч человек</t>
  </si>
  <si>
    <t>421 00 R4670</t>
  </si>
  <si>
    <t>421 00 L4670</t>
  </si>
  <si>
    <t>421 00 78240</t>
  </si>
  <si>
    <t>Повышение средней заработной платы работников муниципальных учреждений культуры в целях реализации Указа Президента РФ от 07 мая 2012 года №597 «О мероприятиях по реализации государственной социальной политики"</t>
  </si>
  <si>
    <t>Софинансирование повышения средней заработной платы работников муниципальных учреждений культуры в целях реализации Указа Президента РФ от 07 мая 2012 года №597 «О мероприятиях по реализации государственной социальной политики</t>
  </si>
  <si>
    <t>Субсидии на обеспечение развития и укрепления материально - технической базы домов культуры в населенных пунктах с числом жителей до 50 тысяч человек</t>
  </si>
  <si>
    <t>Повышение средней заработной платы работников муниципальных учреждений культуры в целях реализации Указа Президента РФ от 07 мая 2012 года №597 «О мероприятиях по реализации государственной социальной политики</t>
  </si>
  <si>
    <t>Финансовое обеспечение и (или) возмещение расходов, связанных с созданием условий для показа национальных фильмов в населенных пунктах РФ с численностью населения до 500 тысяч человек</t>
  </si>
  <si>
    <t>421 00 L0010</t>
  </si>
  <si>
    <t>Прочая закупка товаров, работ и услуг</t>
  </si>
  <si>
    <t>460 00 00000</t>
  </si>
  <si>
    <t>461 00 90010</t>
  </si>
  <si>
    <t>Социальные выплаты граждане,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</si>
  <si>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</si>
  <si>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</si>
  <si>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</si>
  <si>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Физическая культура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</si>
  <si>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</si>
  <si>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1020100</t>
  </si>
  <si>
    <t>Бюджетные инвестиции в объекты капитального строительства  собственности  муниципальных образований</t>
  </si>
  <si>
    <t>1020102</t>
  </si>
  <si>
    <t xml:space="preserve">Бюджетные инвестиции </t>
  </si>
  <si>
    <t>003</t>
  </si>
  <si>
    <t>5000000</t>
  </si>
  <si>
    <t>5019001</t>
  </si>
  <si>
    <t>510 00 00000</t>
  </si>
  <si>
    <t>511 00 90010</t>
  </si>
  <si>
    <t xml:space="preserve">Иные закупки товаров, работ и услуг </t>
  </si>
  <si>
    <t>Поддержка муниципальной программы формирования современной городской среды</t>
  </si>
  <si>
    <t>Поддержка муниципальной программы формирования современной городской среды (областной бюджет)</t>
  </si>
  <si>
    <t>дефицита  местного  бюджета  за  2018  год</t>
  </si>
  <si>
    <t>от "23"  октября  2019 года № 187</t>
  </si>
  <si>
    <t>от "23" октября   2019  года №187</t>
  </si>
  <si>
    <t>от "23" октября  2019 года № 187</t>
  </si>
  <si>
    <t>от "23"октября  2019 года №187</t>
  </si>
</sst>
</file>

<file path=xl/styles.xml><?xml version="1.0" encoding="utf-8"?>
<styleSheet xmlns="http://schemas.openxmlformats.org/spreadsheetml/2006/main">
  <numFmts count="10">
    <numFmt numFmtId="41" formatCode="_-* #,##0\ _₽_-;\-* #,##0\ _₽_-;_-* &quot;-&quot;\ _₽_-;_-@_-"/>
    <numFmt numFmtId="164" formatCode="_-* #,##0.00_р_._-;\-* #,##0.00_р_._-;_-* &quot;-&quot;??_р_._-;_-@_-"/>
    <numFmt numFmtId="165" formatCode="_-* #,##0.0_р_._-;\-* #,##0.0_р_._-;_-* &quot;-&quot;?_р_._-;_-@_-"/>
    <numFmt numFmtId="166" formatCode="0.0"/>
    <numFmt numFmtId="167" formatCode="_-* #,##0.0_р_._-;\-* #,##0.0_р_._-;_-* &quot;-&quot;??_р_._-;_-@_-"/>
    <numFmt numFmtId="168" formatCode="_-* #,##0_р_._-;\-* #,##0_р_._-;_-* &quot;-&quot;??_р_._-;_-@_-"/>
    <numFmt numFmtId="169" formatCode="0.0%"/>
    <numFmt numFmtId="170" formatCode="#,##0.0"/>
    <numFmt numFmtId="171" formatCode="_-* #,##0.0\ _₽_-;\-* #,##0.0\ _₽_-;_-* &quot;-&quot;?\ _₽_-;_-@_-"/>
    <numFmt numFmtId="172" formatCode="#,##0.0_ ;\-#,##0.0\ "/>
  </numFmts>
  <fonts count="23">
    <font>
      <sz val="10"/>
      <name val="Arial Cyr"/>
      <charset val="204"/>
    </font>
    <font>
      <sz val="10"/>
      <name val="Arial Cyr"/>
      <charset val="204"/>
    </font>
    <font>
      <sz val="8"/>
      <name val="Times New Roman Cyr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 Cyr"/>
      <family val="1"/>
      <charset val="204"/>
    </font>
    <font>
      <b/>
      <sz val="8"/>
      <name val="Times New Roman Cyr"/>
      <charset val="204"/>
    </font>
    <font>
      <sz val="8"/>
      <name val="Times New Roman Cyr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6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 Cyr"/>
      <charset val="204"/>
    </font>
    <font>
      <b/>
      <sz val="8"/>
      <color theme="1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84">
    <xf numFmtId="0" fontId="0" fillId="0" borderId="0" xfId="0"/>
    <xf numFmtId="0" fontId="2" fillId="0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top" wrapText="1"/>
    </xf>
    <xf numFmtId="0" fontId="3" fillId="0" borderId="9" xfId="0" applyFont="1" applyFill="1" applyBorder="1" applyAlignment="1">
      <alignment horizontal="justify" vertical="top" wrapText="1"/>
    </xf>
    <xf numFmtId="0" fontId="9" fillId="0" borderId="6" xfId="0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left" vertical="top" wrapText="1"/>
    </xf>
    <xf numFmtId="0" fontId="11" fillId="0" borderId="0" xfId="0" applyFont="1"/>
    <xf numFmtId="49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0" xfId="0" applyFill="1"/>
    <xf numFmtId="49" fontId="4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justify" vertical="top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justify" vertical="top"/>
    </xf>
    <xf numFmtId="49" fontId="7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11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justify" wrapText="1"/>
    </xf>
    <xf numFmtId="0" fontId="12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justify" wrapText="1"/>
    </xf>
    <xf numFmtId="0" fontId="4" fillId="0" borderId="6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left"/>
    </xf>
    <xf numFmtId="0" fontId="4" fillId="0" borderId="5" xfId="0" applyFont="1" applyBorder="1" applyAlignment="1">
      <alignment horizontal="justify"/>
    </xf>
    <xf numFmtId="0" fontId="4" fillId="0" borderId="1" xfId="0" applyFont="1" applyBorder="1" applyAlignment="1">
      <alignment horizontal="justify" wrapText="1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167" fontId="4" fillId="0" borderId="5" xfId="1" applyNumberFormat="1" applyFont="1" applyFill="1" applyBorder="1" applyAlignment="1">
      <alignment horizontal="center" vertical="center"/>
    </xf>
    <xf numFmtId="0" fontId="4" fillId="0" borderId="5" xfId="2" applyFont="1" applyFill="1" applyBorder="1" applyAlignment="1">
      <alignment wrapText="1"/>
    </xf>
    <xf numFmtId="49" fontId="4" fillId="0" borderId="9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justify"/>
    </xf>
    <xf numFmtId="0" fontId="4" fillId="0" borderId="1" xfId="0" applyFont="1" applyBorder="1" applyAlignment="1">
      <alignment horizontal="justify"/>
    </xf>
    <xf numFmtId="0" fontId="4" fillId="0" borderId="7" xfId="0" applyFont="1" applyBorder="1" applyAlignment="1">
      <alignment horizontal="justify"/>
    </xf>
    <xf numFmtId="0" fontId="4" fillId="0" borderId="5" xfId="1" applyNumberFormat="1" applyFont="1" applyFill="1" applyBorder="1" applyAlignment="1">
      <alignment horizontal="justify"/>
    </xf>
    <xf numFmtId="0" fontId="4" fillId="0" borderId="5" xfId="1" applyNumberFormat="1" applyFont="1" applyFill="1" applyBorder="1" applyAlignment="1">
      <alignment horizontal="justify" wrapText="1"/>
    </xf>
    <xf numFmtId="0" fontId="9" fillId="0" borderId="6" xfId="0" applyFont="1" applyFill="1" applyBorder="1" applyAlignment="1">
      <alignment horizontal="justify" wrapText="1"/>
    </xf>
    <xf numFmtId="0" fontId="11" fillId="0" borderId="0" xfId="0" applyFont="1" applyAlignment="1">
      <alignment vertical="top"/>
    </xf>
    <xf numFmtId="0" fontId="11" fillId="0" borderId="6" xfId="0" applyFont="1" applyBorder="1" applyAlignment="1">
      <alignment horizontal="left" vertical="top" wrapText="1"/>
    </xf>
    <xf numFmtId="49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top"/>
    </xf>
    <xf numFmtId="49" fontId="11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11" fillId="0" borderId="0" xfId="0" applyNumberFormat="1" applyFont="1"/>
    <xf numFmtId="0" fontId="11" fillId="0" borderId="0" xfId="0" applyFont="1" applyBorder="1" applyAlignment="1">
      <alignment horizontal="center" vertical="top"/>
    </xf>
    <xf numFmtId="0" fontId="4" fillId="0" borderId="0" xfId="0" applyNumberFormat="1" applyFont="1"/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center" vertical="top"/>
    </xf>
    <xf numFmtId="49" fontId="14" fillId="0" borderId="13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top"/>
    </xf>
    <xf numFmtId="49" fontId="14" fillId="0" borderId="16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left" vertical="top"/>
    </xf>
    <xf numFmtId="49" fontId="11" fillId="0" borderId="16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top"/>
    </xf>
    <xf numFmtId="0" fontId="15" fillId="0" borderId="17" xfId="0" applyFont="1" applyBorder="1" applyAlignment="1">
      <alignment horizontal="left" vertical="top" wrapText="1"/>
    </xf>
    <xf numFmtId="49" fontId="11" fillId="0" borderId="18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top"/>
    </xf>
    <xf numFmtId="49" fontId="14" fillId="0" borderId="18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left" vertical="top"/>
    </xf>
    <xf numFmtId="0" fontId="13" fillId="0" borderId="17" xfId="0" applyFont="1" applyBorder="1" applyAlignment="1">
      <alignment horizontal="left" vertical="top" wrapText="1"/>
    </xf>
    <xf numFmtId="49" fontId="14" fillId="0" borderId="20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1" fillId="0" borderId="18" xfId="2" applyFont="1" applyBorder="1" applyAlignment="1">
      <alignment horizontal="center" vertical="center"/>
    </xf>
    <xf numFmtId="0" fontId="13" fillId="0" borderId="17" xfId="2" applyFont="1" applyBorder="1" applyAlignment="1">
      <alignment vertical="top" wrapText="1"/>
    </xf>
    <xf numFmtId="0" fontId="11" fillId="0" borderId="16" xfId="2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justify" vertical="top" wrapText="1"/>
    </xf>
    <xf numFmtId="49" fontId="11" fillId="0" borderId="18" xfId="2" applyNumberFormat="1" applyFont="1" applyBorder="1" applyAlignment="1">
      <alignment horizontal="center" vertical="center" wrapText="1"/>
    </xf>
    <xf numFmtId="0" fontId="13" fillId="0" borderId="19" xfId="2" applyFont="1" applyBorder="1" applyAlignment="1">
      <alignment horizontal="left" vertical="top" wrapText="1"/>
    </xf>
    <xf numFmtId="49" fontId="14" fillId="0" borderId="16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top" wrapText="1"/>
    </xf>
    <xf numFmtId="49" fontId="11" fillId="0" borderId="20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49" fontId="14" fillId="0" borderId="18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18" xfId="2" applyNumberFormat="1" applyFont="1" applyBorder="1" applyAlignment="1">
      <alignment horizontal="center" vertical="top"/>
    </xf>
    <xf numFmtId="0" fontId="13" fillId="0" borderId="17" xfId="2" applyFont="1" applyBorder="1" applyAlignment="1">
      <alignment horizontal="left" vertical="top" wrapText="1"/>
    </xf>
    <xf numFmtId="0" fontId="15" fillId="0" borderId="11" xfId="0" applyNumberFormat="1" applyFont="1" applyBorder="1" applyAlignment="1">
      <alignment horizontal="center"/>
    </xf>
    <xf numFmtId="0" fontId="15" fillId="0" borderId="12" xfId="0" applyNumberFormat="1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0" fillId="0" borderId="0" xfId="0" applyFill="1" applyBorder="1"/>
    <xf numFmtId="49" fontId="4" fillId="0" borderId="0" xfId="0" applyNumberFormat="1" applyFont="1" applyFill="1" applyBorder="1" applyAlignment="1">
      <alignment horizontal="right"/>
    </xf>
    <xf numFmtId="167" fontId="0" fillId="0" borderId="0" xfId="0" applyNumberFormat="1" applyFill="1" applyBorder="1"/>
    <xf numFmtId="9" fontId="10" fillId="0" borderId="0" xfId="0" applyNumberFormat="1" applyFont="1" applyFill="1" applyBorder="1"/>
    <xf numFmtId="169" fontId="10" fillId="0" borderId="0" xfId="0" applyNumberFormat="1" applyFont="1" applyFill="1" applyBorder="1"/>
    <xf numFmtId="0" fontId="19" fillId="0" borderId="0" xfId="0" applyFont="1" applyAlignment="1">
      <alignment horizontal="center" vertical="top"/>
    </xf>
    <xf numFmtId="0" fontId="11" fillId="0" borderId="11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170" fontId="15" fillId="0" borderId="15" xfId="0" applyNumberFormat="1" applyFont="1" applyBorder="1" applyAlignment="1">
      <alignment horizontal="center" vertical="center"/>
    </xf>
    <xf numFmtId="170" fontId="15" fillId="0" borderId="17" xfId="3" applyNumberFormat="1" applyFont="1" applyBorder="1" applyAlignment="1">
      <alignment horizontal="center" vertical="center"/>
    </xf>
    <xf numFmtId="170" fontId="13" fillId="0" borderId="17" xfId="3" applyNumberFormat="1" applyFont="1" applyBorder="1" applyAlignment="1">
      <alignment horizontal="center" vertical="center"/>
    </xf>
    <xf numFmtId="170" fontId="13" fillId="0" borderId="19" xfId="3" applyNumberFormat="1" applyFont="1" applyBorder="1" applyAlignment="1">
      <alignment horizontal="center" vertical="center"/>
    </xf>
    <xf numFmtId="170" fontId="15" fillId="0" borderId="19" xfId="3" applyNumberFormat="1" applyFont="1" applyBorder="1" applyAlignment="1">
      <alignment horizontal="center" vertical="center"/>
    </xf>
    <xf numFmtId="170" fontId="15" fillId="0" borderId="21" xfId="3" applyNumberFormat="1" applyFont="1" applyBorder="1" applyAlignment="1">
      <alignment horizontal="center" vertical="center"/>
    </xf>
    <xf numFmtId="170" fontId="11" fillId="0" borderId="15" xfId="0" applyNumberFormat="1" applyFont="1" applyBorder="1" applyAlignment="1">
      <alignment horizontal="center" vertical="center"/>
    </xf>
    <xf numFmtId="170" fontId="11" fillId="0" borderId="21" xfId="0" applyNumberFormat="1" applyFont="1" applyBorder="1" applyAlignment="1">
      <alignment horizontal="center" vertical="center"/>
    </xf>
    <xf numFmtId="170" fontId="13" fillId="0" borderId="11" xfId="1" applyNumberFormat="1" applyFont="1" applyBorder="1" applyAlignment="1">
      <alignment horizontal="center" vertical="center"/>
    </xf>
    <xf numFmtId="170" fontId="11" fillId="0" borderId="15" xfId="2" applyNumberFormat="1" applyFont="1" applyBorder="1" applyAlignment="1">
      <alignment horizontal="center" vertical="center"/>
    </xf>
    <xf numFmtId="170" fontId="13" fillId="0" borderId="21" xfId="3" applyNumberFormat="1" applyFont="1" applyBorder="1" applyAlignment="1">
      <alignment horizontal="center" vertical="center"/>
    </xf>
    <xf numFmtId="170" fontId="15" fillId="0" borderId="11" xfId="3" applyNumberFormat="1" applyFont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1" fontId="6" fillId="0" borderId="5" xfId="1" applyNumberFormat="1" applyFont="1" applyFill="1" applyBorder="1" applyAlignment="1">
      <alignment horizontal="center" vertical="center"/>
    </xf>
    <xf numFmtId="171" fontId="2" fillId="0" borderId="5" xfId="1" applyNumberFormat="1" applyFont="1" applyFill="1" applyBorder="1" applyAlignment="1">
      <alignment horizontal="center" vertical="center"/>
    </xf>
    <xf numFmtId="171" fontId="6" fillId="0" borderId="6" xfId="1" applyNumberFormat="1" applyFont="1" applyFill="1" applyBorder="1" applyAlignment="1">
      <alignment horizontal="center" vertical="center"/>
    </xf>
    <xf numFmtId="171" fontId="7" fillId="0" borderId="6" xfId="1" applyNumberFormat="1" applyFont="1" applyFill="1" applyBorder="1" applyAlignment="1">
      <alignment horizontal="center" vertical="center"/>
    </xf>
    <xf numFmtId="171" fontId="9" fillId="0" borderId="6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/>
    </xf>
    <xf numFmtId="0" fontId="14" fillId="0" borderId="0" xfId="0" applyFont="1"/>
    <xf numFmtId="0" fontId="9" fillId="0" borderId="5" xfId="0" applyFont="1" applyBorder="1" applyAlignment="1">
      <alignment horizontal="justify"/>
    </xf>
    <xf numFmtId="0" fontId="9" fillId="0" borderId="6" xfId="0" applyFont="1" applyBorder="1" applyAlignment="1">
      <alignment horizontal="justify"/>
    </xf>
    <xf numFmtId="0" fontId="9" fillId="0" borderId="5" xfId="1" applyNumberFormat="1" applyFont="1" applyFill="1" applyBorder="1" applyAlignment="1">
      <alignment horizontal="justify"/>
    </xf>
    <xf numFmtId="171" fontId="7" fillId="0" borderId="5" xfId="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 vertical="top" wrapText="1"/>
    </xf>
    <xf numFmtId="0" fontId="11" fillId="0" borderId="6" xfId="0" applyFont="1" applyBorder="1" applyAlignment="1">
      <alignment horizontal="right" vertical="top" wrapText="1"/>
    </xf>
    <xf numFmtId="171" fontId="11" fillId="0" borderId="8" xfId="0" applyNumberFormat="1" applyFont="1" applyBorder="1" applyAlignment="1">
      <alignment horizontal="center" vertical="center"/>
    </xf>
    <xf numFmtId="171" fontId="11" fillId="0" borderId="5" xfId="0" applyNumberFormat="1" applyFont="1" applyBorder="1" applyAlignment="1">
      <alignment horizontal="center" vertical="center"/>
    </xf>
    <xf numFmtId="171" fontId="11" fillId="0" borderId="6" xfId="0" applyNumberFormat="1" applyFont="1" applyBorder="1" applyAlignment="1">
      <alignment horizontal="center" vertical="center"/>
    </xf>
    <xf numFmtId="49" fontId="11" fillId="0" borderId="18" xfId="2" applyNumberFormat="1" applyFont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justify" vertical="top"/>
    </xf>
    <xf numFmtId="0" fontId="4" fillId="0" borderId="6" xfId="0" applyFont="1" applyBorder="1" applyAlignment="1">
      <alignment horizontal="justify" vertical="top"/>
    </xf>
    <xf numFmtId="49" fontId="4" fillId="0" borderId="5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justify" vertical="top"/>
    </xf>
    <xf numFmtId="0" fontId="4" fillId="0" borderId="5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49" fontId="9" fillId="0" borderId="9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vertical="top" wrapText="1"/>
    </xf>
    <xf numFmtId="0" fontId="9" fillId="0" borderId="5" xfId="2" applyFont="1" applyFill="1" applyBorder="1" applyAlignment="1">
      <alignment vertical="top" wrapText="1"/>
    </xf>
    <xf numFmtId="49" fontId="9" fillId="0" borderId="5" xfId="2" applyNumberFormat="1" applyFont="1" applyBorder="1" applyAlignment="1">
      <alignment horizontal="center" vertical="center"/>
    </xf>
    <xf numFmtId="49" fontId="9" fillId="0" borderId="7" xfId="2" applyNumberFormat="1" applyFont="1" applyBorder="1" applyAlignment="1">
      <alignment horizontal="center" vertical="center"/>
    </xf>
    <xf numFmtId="0" fontId="4" fillId="0" borderId="5" xfId="2" applyFont="1" applyFill="1" applyBorder="1" applyAlignment="1">
      <alignment vertical="top" wrapText="1"/>
    </xf>
    <xf numFmtId="49" fontId="4" fillId="0" borderId="5" xfId="2" applyNumberFormat="1" applyFont="1" applyBorder="1" applyAlignment="1">
      <alignment horizontal="center" vertical="center"/>
    </xf>
    <xf numFmtId="49" fontId="4" fillId="0" borderId="7" xfId="2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49" fontId="4" fillId="0" borderId="6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5" xfId="0" applyFont="1" applyBorder="1" applyAlignment="1">
      <alignment horizontal="justify" vertical="top" wrapText="1"/>
    </xf>
    <xf numFmtId="0" fontId="9" fillId="0" borderId="5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justify" vertical="top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67" fontId="9" fillId="0" borderId="6" xfId="1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7" fontId="4" fillId="0" borderId="6" xfId="1" applyNumberFormat="1" applyFont="1" applyBorder="1" applyAlignment="1">
      <alignment horizontal="center" vertical="center"/>
    </xf>
    <xf numFmtId="168" fontId="9" fillId="0" borderId="6" xfId="1" applyNumberFormat="1" applyFont="1" applyBorder="1" applyAlignment="1">
      <alignment horizontal="center" vertical="center"/>
    </xf>
    <xf numFmtId="168" fontId="4" fillId="0" borderId="6" xfId="1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168" fontId="4" fillId="0" borderId="5" xfId="1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68" fontId="4" fillId="0" borderId="5" xfId="1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justify" vertical="top"/>
    </xf>
    <xf numFmtId="0" fontId="4" fillId="0" borderId="6" xfId="0" applyFont="1" applyFill="1" applyBorder="1" applyAlignment="1">
      <alignment vertical="top" wrapText="1"/>
    </xf>
    <xf numFmtId="0" fontId="9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top"/>
    </xf>
    <xf numFmtId="0" fontId="4" fillId="0" borderId="1" xfId="0" applyFont="1" applyBorder="1" applyAlignment="1">
      <alignment horizontal="justify" vertical="top"/>
    </xf>
    <xf numFmtId="0" fontId="9" fillId="0" borderId="5" xfId="1" applyNumberFormat="1" applyFont="1" applyFill="1" applyBorder="1" applyAlignment="1">
      <alignment horizontal="justify" vertical="top"/>
    </xf>
    <xf numFmtId="165" fontId="9" fillId="0" borderId="6" xfId="1" applyNumberFormat="1" applyFont="1" applyFill="1" applyBorder="1" applyAlignment="1">
      <alignment horizontal="center" vertical="center"/>
    </xf>
    <xf numFmtId="0" fontId="9" fillId="0" borderId="2" xfId="0" quotePrefix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justify" vertical="top"/>
    </xf>
    <xf numFmtId="0" fontId="4" fillId="0" borderId="2" xfId="0" quotePrefix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/>
    </xf>
    <xf numFmtId="0" fontId="9" fillId="0" borderId="7" xfId="0" applyFont="1" applyBorder="1" applyAlignment="1">
      <alignment horizontal="justify" vertical="top"/>
    </xf>
    <xf numFmtId="0" fontId="9" fillId="0" borderId="6" xfId="0" applyFont="1" applyFill="1" applyBorder="1" applyAlignment="1">
      <alignment horizontal="justify" vertical="top"/>
    </xf>
    <xf numFmtId="0" fontId="22" fillId="0" borderId="0" xfId="0" applyFont="1" applyFill="1" applyBorder="1"/>
    <xf numFmtId="0" fontId="22" fillId="0" borderId="0" xfId="0" applyFont="1" applyFill="1"/>
    <xf numFmtId="0" fontId="9" fillId="0" borderId="6" xfId="0" applyFont="1" applyBorder="1" applyAlignment="1">
      <alignment horizontal="justify" vertical="center"/>
    </xf>
    <xf numFmtId="171" fontId="9" fillId="0" borderId="6" xfId="1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9" fillId="0" borderId="5" xfId="0" applyFont="1" applyBorder="1" applyAlignment="1">
      <alignment horizontal="justify" vertical="center"/>
    </xf>
    <xf numFmtId="171" fontId="9" fillId="0" borderId="5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71" fontId="4" fillId="0" borderId="6" xfId="1" applyNumberFormat="1" applyFont="1" applyFill="1" applyBorder="1" applyAlignment="1">
      <alignment horizontal="center" vertical="center"/>
    </xf>
    <xf numFmtId="166" fontId="4" fillId="0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/>
    </xf>
    <xf numFmtId="171" fontId="4" fillId="0" borderId="5" xfId="1" applyNumberFormat="1" applyFont="1" applyFill="1" applyBorder="1" applyAlignment="1">
      <alignment horizontal="center" vertical="center"/>
    </xf>
    <xf numFmtId="171" fontId="9" fillId="0" borderId="6" xfId="1" applyNumberFormat="1" applyFont="1" applyBorder="1" applyAlignment="1">
      <alignment horizontal="center" vertical="center"/>
    </xf>
    <xf numFmtId="171" fontId="4" fillId="0" borderId="6" xfId="1" applyNumberFormat="1" applyFont="1" applyBorder="1" applyAlignment="1">
      <alignment horizontal="center" vertical="center"/>
    </xf>
    <xf numFmtId="171" fontId="4" fillId="0" borderId="6" xfId="3" applyNumberFormat="1" applyFont="1" applyFill="1" applyBorder="1" applyAlignment="1">
      <alignment horizontal="center" vertical="center"/>
    </xf>
    <xf numFmtId="171" fontId="4" fillId="0" borderId="3" xfId="1" applyNumberFormat="1" applyFont="1" applyFill="1" applyBorder="1" applyAlignment="1">
      <alignment horizontal="center" vertical="center"/>
    </xf>
    <xf numFmtId="171" fontId="9" fillId="0" borderId="3" xfId="1" applyNumberFormat="1" applyFont="1" applyFill="1" applyBorder="1" applyAlignment="1">
      <alignment horizontal="center" vertical="center"/>
    </xf>
    <xf numFmtId="171" fontId="4" fillId="0" borderId="4" xfId="1" applyNumberFormat="1" applyFont="1" applyFill="1" applyBorder="1" applyAlignment="1">
      <alignment horizontal="center" vertical="center"/>
    </xf>
    <xf numFmtId="172" fontId="4" fillId="0" borderId="5" xfId="1" applyNumberFormat="1" applyFont="1" applyFill="1" applyBorder="1" applyAlignment="1">
      <alignment horizontal="center" vertical="center"/>
    </xf>
    <xf numFmtId="171" fontId="9" fillId="0" borderId="5" xfId="1" applyNumberFormat="1" applyFont="1" applyBorder="1" applyAlignment="1">
      <alignment horizontal="center" vertical="center"/>
    </xf>
    <xf numFmtId="171" fontId="4" fillId="0" borderId="5" xfId="1" applyNumberFormat="1" applyFont="1" applyBorder="1" applyAlignment="1">
      <alignment horizontal="center" vertical="center"/>
    </xf>
    <xf numFmtId="171" fontId="5" fillId="0" borderId="5" xfId="1" applyNumberFormat="1" applyFont="1" applyFill="1" applyBorder="1" applyAlignment="1">
      <alignment horizontal="center" vertical="center"/>
    </xf>
    <xf numFmtId="0" fontId="21" fillId="0" borderId="6" xfId="0" applyFont="1" applyBorder="1" applyAlignment="1">
      <alignment vertical="top" wrapText="1"/>
    </xf>
    <xf numFmtId="49" fontId="9" fillId="0" borderId="6" xfId="2" applyNumberFormat="1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171" fontId="9" fillId="0" borderId="6" xfId="3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justify" vertical="top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168" fontId="9" fillId="0" borderId="5" xfId="1" applyNumberFormat="1" applyFont="1" applyBorder="1" applyAlignment="1">
      <alignment horizontal="center" vertical="center"/>
    </xf>
    <xf numFmtId="168" fontId="9" fillId="0" borderId="5" xfId="1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167" fontId="9" fillId="0" borderId="5" xfId="1" applyNumberFormat="1" applyFont="1" applyFill="1" applyBorder="1" applyAlignment="1">
      <alignment horizontal="center" vertical="center"/>
    </xf>
    <xf numFmtId="167" fontId="4" fillId="0" borderId="6" xfId="1" applyNumberFormat="1" applyFont="1" applyFill="1" applyBorder="1" applyAlignment="1">
      <alignment horizontal="center" vertical="center"/>
    </xf>
    <xf numFmtId="167" fontId="9" fillId="0" borderId="6" xfId="1" applyNumberFormat="1" applyFont="1" applyFill="1" applyBorder="1" applyAlignment="1">
      <alignment horizontal="center" vertical="center"/>
    </xf>
    <xf numFmtId="167" fontId="4" fillId="0" borderId="3" xfId="1" applyNumberFormat="1" applyFont="1" applyFill="1" applyBorder="1" applyAlignment="1">
      <alignment horizontal="center" vertical="center"/>
    </xf>
    <xf numFmtId="167" fontId="9" fillId="0" borderId="6" xfId="0" applyNumberFormat="1" applyFont="1" applyFill="1" applyBorder="1" applyAlignment="1">
      <alignment horizontal="center" vertical="center"/>
    </xf>
    <xf numFmtId="167" fontId="4" fillId="0" borderId="5" xfId="1" applyNumberFormat="1" applyFont="1" applyBorder="1" applyAlignment="1">
      <alignment horizontal="center" vertical="center"/>
    </xf>
    <xf numFmtId="167" fontId="9" fillId="0" borderId="5" xfId="1" applyNumberFormat="1" applyFont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49" fontId="11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center"/>
    </xf>
    <xf numFmtId="49" fontId="11" fillId="0" borderId="0" xfId="0" applyNumberFormat="1" applyFont="1" applyFill="1" applyAlignment="1">
      <alignment horizontal="right"/>
    </xf>
    <xf numFmtId="49" fontId="11" fillId="0" borderId="0" xfId="0" applyNumberFormat="1" applyFont="1" applyFill="1" applyAlignment="1">
      <alignment horizontal="right" wrapText="1"/>
    </xf>
    <xf numFmtId="0" fontId="20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88;&#1072;&#1073;&#1086;&#1095;&#1080;&#1081;%20&#1089;&#1090;&#1086;&#1083;%202/&#1092;&#1083;&#1077;&#1096;&#1082;&#1072;/2016/&#1056;&#1077;&#1096;&#1077;&#1085;&#1080;&#1103;%20&#1052;&#1057;/&#1056;&#1077;&#1096;&#1077;&#1085;&#1080;&#1103;%20&#1086;%20&#1073;&#1102;&#1076;&#1078;&#1077;&#1090;&#1077;/&#1056;&#1077;&#1096;&#1077;&#1085;&#1080;&#1077;%20&#1052;&#1057;%20&#1086;&#1090;%2004.05.2016/&#1055;&#1088;&#1080;&#1083;&#1086;&#1078;&#1077;&#1085;&#1080;&#1103;%205,6,7,8%202016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 прил.№5"/>
      <sheetName val="прил.№6на"/>
      <sheetName val="Приложение №7"/>
      <sheetName val="ведомственная прил.№8"/>
    </sheetNames>
    <sheetDataSet>
      <sheetData sheetId="0" refreshError="1"/>
      <sheetData sheetId="1" refreshError="1"/>
      <sheetData sheetId="2" refreshError="1"/>
      <sheetData sheetId="3" refreshError="1">
        <row r="16">
          <cell r="G16">
            <v>876.9</v>
          </cell>
        </row>
        <row r="23">
          <cell r="G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view="pageBreakPreview" topLeftCell="A14" zoomScale="60" workbookViewId="0">
      <selection activeCell="A8" sqref="A8"/>
    </sheetView>
  </sheetViews>
  <sheetFormatPr defaultColWidth="9.140625" defaultRowHeight="12.75"/>
  <cols>
    <col min="1" max="1" width="26.140625" style="17" customWidth="1"/>
    <col min="2" max="2" width="46.5703125" style="52" customWidth="1"/>
    <col min="3" max="3" width="14" style="100" customWidth="1"/>
    <col min="4" max="5" width="14" style="17" customWidth="1"/>
    <col min="6" max="16384" width="9.140625" style="17"/>
  </cols>
  <sheetData>
    <row r="1" spans="1:5">
      <c r="A1" s="272"/>
      <c r="B1" s="272"/>
      <c r="C1" s="272"/>
    </row>
    <row r="2" spans="1:5">
      <c r="A2" s="273" t="s">
        <v>244</v>
      </c>
      <c r="B2" s="273"/>
      <c r="C2" s="273"/>
      <c r="D2" s="273"/>
      <c r="E2" s="273"/>
    </row>
    <row r="3" spans="1:5">
      <c r="A3" s="273" t="s">
        <v>238</v>
      </c>
      <c r="B3" s="273"/>
      <c r="C3" s="273"/>
      <c r="D3" s="273"/>
      <c r="E3" s="273"/>
    </row>
    <row r="4" spans="1:5">
      <c r="A4" s="273" t="s">
        <v>22</v>
      </c>
      <c r="B4" s="273"/>
      <c r="C4" s="273"/>
      <c r="D4" s="273"/>
      <c r="E4" s="273"/>
    </row>
    <row r="5" spans="1:5">
      <c r="A5" s="274" t="s">
        <v>370</v>
      </c>
      <c r="B5" s="274"/>
      <c r="C5" s="274"/>
      <c r="D5" s="274"/>
      <c r="E5" s="274"/>
    </row>
    <row r="6" spans="1:5" hidden="1">
      <c r="A6" s="59"/>
      <c r="C6" s="60"/>
    </row>
    <row r="7" spans="1:5" hidden="1">
      <c r="A7" s="59"/>
      <c r="C7" s="60"/>
    </row>
    <row r="8" spans="1:5">
      <c r="A8" s="59"/>
      <c r="C8" s="60"/>
    </row>
    <row r="9" spans="1:5" ht="18.75">
      <c r="B9" s="106" t="s">
        <v>240</v>
      </c>
      <c r="C9" s="106"/>
    </row>
    <row r="10" spans="1:5" ht="18.75">
      <c r="B10" s="106" t="s">
        <v>252</v>
      </c>
      <c r="C10" s="106"/>
    </row>
    <row r="11" spans="1:5" ht="13.5" thickBot="1">
      <c r="A11" s="61"/>
      <c r="B11" s="62"/>
      <c r="C11" s="63"/>
    </row>
    <row r="12" spans="1:5" ht="26.25" thickBot="1">
      <c r="A12" s="107" t="s">
        <v>172</v>
      </c>
      <c r="B12" s="108" t="s">
        <v>173</v>
      </c>
      <c r="C12" s="109" t="s">
        <v>241</v>
      </c>
      <c r="D12" s="109" t="s">
        <v>242</v>
      </c>
      <c r="E12" s="109" t="s">
        <v>243</v>
      </c>
    </row>
    <row r="13" spans="1:5" ht="14.25">
      <c r="A13" s="64" t="s">
        <v>174</v>
      </c>
      <c r="B13" s="65" t="s">
        <v>175</v>
      </c>
      <c r="C13" s="110">
        <f>SUM(C14+C17+C20+C22+C24+C31+C34+C16+C37)</f>
        <v>25119.3</v>
      </c>
      <c r="D13" s="110">
        <f>SUM(D14+D17+D20+D22+D24+D31+D34+D16+D37)</f>
        <v>22585.280000000002</v>
      </c>
      <c r="E13" s="111">
        <f t="shared" ref="E13:E21" si="0">D13/C13*100</f>
        <v>89.912059651343796</v>
      </c>
    </row>
    <row r="14" spans="1:5" ht="14.25">
      <c r="A14" s="66" t="s">
        <v>176</v>
      </c>
      <c r="B14" s="67" t="s">
        <v>177</v>
      </c>
      <c r="C14" s="111">
        <f>SUM(C15)</f>
        <v>9268.1</v>
      </c>
      <c r="D14" s="111">
        <f>SUM(D15)</f>
        <v>10521.7</v>
      </c>
      <c r="E14" s="111">
        <f t="shared" si="0"/>
        <v>113.52596540822823</v>
      </c>
    </row>
    <row r="15" spans="1:5" ht="15">
      <c r="A15" s="68" t="s">
        <v>178</v>
      </c>
      <c r="B15" s="69" t="s">
        <v>179</v>
      </c>
      <c r="C15" s="112">
        <v>9268.1</v>
      </c>
      <c r="D15" s="112">
        <v>10521.7</v>
      </c>
      <c r="E15" s="112">
        <f t="shared" si="0"/>
        <v>113.52596540822823</v>
      </c>
    </row>
    <row r="16" spans="1:5" ht="42.75">
      <c r="A16" s="66" t="s">
        <v>180</v>
      </c>
      <c r="B16" s="70" t="s">
        <v>181</v>
      </c>
      <c r="C16" s="111">
        <v>692.3</v>
      </c>
      <c r="D16" s="111">
        <v>740.4</v>
      </c>
      <c r="E16" s="111">
        <f t="shared" si="0"/>
        <v>106.94785497616641</v>
      </c>
    </row>
    <row r="17" spans="1:5" ht="14.25">
      <c r="A17" s="66" t="s">
        <v>182</v>
      </c>
      <c r="B17" s="67" t="s">
        <v>183</v>
      </c>
      <c r="C17" s="111">
        <f>SUM(C18:C19)</f>
        <v>6827.7999999999993</v>
      </c>
      <c r="D17" s="111">
        <f>SUM(D18:D19)</f>
        <v>3131.3999999999996</v>
      </c>
      <c r="E17" s="111">
        <f t="shared" si="0"/>
        <v>45.86250329535136</v>
      </c>
    </row>
    <row r="18" spans="1:5" ht="15">
      <c r="A18" s="68" t="s">
        <v>184</v>
      </c>
      <c r="B18" s="69" t="s">
        <v>185</v>
      </c>
      <c r="C18" s="112">
        <v>384.4</v>
      </c>
      <c r="D18" s="112">
        <v>479.7</v>
      </c>
      <c r="E18" s="112">
        <f t="shared" si="0"/>
        <v>124.79188345473466</v>
      </c>
    </row>
    <row r="19" spans="1:5" ht="15">
      <c r="A19" s="71" t="s">
        <v>186</v>
      </c>
      <c r="B19" s="72" t="s">
        <v>187</v>
      </c>
      <c r="C19" s="113">
        <v>6443.4</v>
      </c>
      <c r="D19" s="113">
        <v>2651.7</v>
      </c>
      <c r="E19" s="112">
        <f t="shared" si="0"/>
        <v>41.153738709377038</v>
      </c>
    </row>
    <row r="20" spans="1:5" ht="14.25">
      <c r="A20" s="73" t="s">
        <v>188</v>
      </c>
      <c r="B20" s="74" t="s">
        <v>189</v>
      </c>
      <c r="C20" s="114">
        <f>C21</f>
        <v>50.9</v>
      </c>
      <c r="D20" s="114">
        <f>D21</f>
        <v>52.6</v>
      </c>
      <c r="E20" s="111">
        <f t="shared" si="0"/>
        <v>103.33988212180746</v>
      </c>
    </row>
    <row r="21" spans="1:5" ht="60">
      <c r="A21" s="68" t="s">
        <v>190</v>
      </c>
      <c r="B21" s="75" t="s">
        <v>191</v>
      </c>
      <c r="C21" s="112">
        <v>50.9</v>
      </c>
      <c r="D21" s="112">
        <v>52.6</v>
      </c>
      <c r="E21" s="112">
        <f t="shared" si="0"/>
        <v>103.33988212180746</v>
      </c>
    </row>
    <row r="22" spans="1:5" ht="42.75" hidden="1">
      <c r="A22" s="76" t="s">
        <v>192</v>
      </c>
      <c r="B22" s="77" t="s">
        <v>193</v>
      </c>
      <c r="C22" s="115">
        <v>0</v>
      </c>
      <c r="D22" s="115">
        <v>0</v>
      </c>
      <c r="E22" s="115">
        <v>0</v>
      </c>
    </row>
    <row r="23" spans="1:5" ht="15" hidden="1">
      <c r="A23" s="68" t="s">
        <v>194</v>
      </c>
      <c r="B23" s="69" t="s">
        <v>183</v>
      </c>
      <c r="C23" s="112">
        <v>0</v>
      </c>
      <c r="D23" s="112">
        <v>0</v>
      </c>
      <c r="E23" s="112">
        <v>0</v>
      </c>
    </row>
    <row r="24" spans="1:5" ht="42.75">
      <c r="A24" s="76" t="s">
        <v>195</v>
      </c>
      <c r="B24" s="77" t="s">
        <v>196</v>
      </c>
      <c r="C24" s="111">
        <f>C25+C30</f>
        <v>5480.7</v>
      </c>
      <c r="D24" s="111">
        <f>D25+D30</f>
        <v>5055.3</v>
      </c>
      <c r="E24" s="111">
        <f t="shared" ref="E24:E46" si="1">D24/C24*100</f>
        <v>92.238217745908386</v>
      </c>
    </row>
    <row r="25" spans="1:5" ht="105">
      <c r="A25" s="71" t="s">
        <v>197</v>
      </c>
      <c r="B25" s="78" t="s">
        <v>198</v>
      </c>
      <c r="C25" s="116">
        <f>C26+C27+C28+C29</f>
        <v>4580.7</v>
      </c>
      <c r="D25" s="116">
        <f>D26+D27+D28+D29</f>
        <v>3920.9</v>
      </c>
      <c r="E25" s="112">
        <f t="shared" si="1"/>
        <v>85.596087934158533</v>
      </c>
    </row>
    <row r="26" spans="1:5" ht="105">
      <c r="A26" s="79" t="s">
        <v>199</v>
      </c>
      <c r="B26" s="80" t="s">
        <v>200</v>
      </c>
      <c r="C26" s="116">
        <v>440</v>
      </c>
      <c r="D26" s="116">
        <v>387.4</v>
      </c>
      <c r="E26" s="112">
        <f t="shared" si="1"/>
        <v>88.045454545454533</v>
      </c>
    </row>
    <row r="27" spans="1:5" ht="47.25" customHeight="1">
      <c r="A27" s="81" t="s">
        <v>201</v>
      </c>
      <c r="B27" s="80" t="s">
        <v>202</v>
      </c>
      <c r="C27" s="116">
        <v>200</v>
      </c>
      <c r="D27" s="116">
        <v>136.5</v>
      </c>
      <c r="E27" s="112">
        <f t="shared" si="1"/>
        <v>68.25</v>
      </c>
    </row>
    <row r="28" spans="1:5" ht="75.75" thickBot="1">
      <c r="A28" s="79" t="s">
        <v>203</v>
      </c>
      <c r="B28" s="80" t="s">
        <v>204</v>
      </c>
      <c r="C28" s="117">
        <v>0</v>
      </c>
      <c r="D28" s="117">
        <v>104.2</v>
      </c>
      <c r="E28" s="112" t="e">
        <f t="shared" si="1"/>
        <v>#DIV/0!</v>
      </c>
    </row>
    <row r="29" spans="1:5" ht="47.25" customHeight="1" thickBot="1">
      <c r="A29" s="82" t="s">
        <v>205</v>
      </c>
      <c r="B29" s="83" t="s">
        <v>206</v>
      </c>
      <c r="C29" s="118">
        <v>3940.7</v>
      </c>
      <c r="D29" s="118">
        <v>3292.8</v>
      </c>
      <c r="E29" s="112">
        <f t="shared" si="1"/>
        <v>83.558758596188497</v>
      </c>
    </row>
    <row r="30" spans="1:5" ht="88.5" customHeight="1">
      <c r="A30" s="84" t="s">
        <v>207</v>
      </c>
      <c r="B30" s="85" t="s">
        <v>208</v>
      </c>
      <c r="C30" s="119">
        <v>900</v>
      </c>
      <c r="D30" s="119">
        <v>1134.4000000000001</v>
      </c>
      <c r="E30" s="112">
        <f t="shared" si="1"/>
        <v>126.04444444444445</v>
      </c>
    </row>
    <row r="31" spans="1:5" ht="28.5">
      <c r="A31" s="86" t="s">
        <v>209</v>
      </c>
      <c r="B31" s="70" t="s">
        <v>210</v>
      </c>
      <c r="C31" s="111">
        <f>C32+C33</f>
        <v>1084.2</v>
      </c>
      <c r="D31" s="111">
        <f>D32+D33</f>
        <v>1413.7199999999998</v>
      </c>
      <c r="E31" s="111">
        <f t="shared" si="1"/>
        <v>130.39291643608189</v>
      </c>
    </row>
    <row r="32" spans="1:5" ht="15">
      <c r="A32" s="68" t="s">
        <v>211</v>
      </c>
      <c r="B32" s="75" t="s">
        <v>212</v>
      </c>
      <c r="C32" s="116">
        <v>514.20000000000005</v>
      </c>
      <c r="D32" s="116">
        <v>803.92</v>
      </c>
      <c r="E32" s="112">
        <f t="shared" si="1"/>
        <v>156.34383508362504</v>
      </c>
    </row>
    <row r="33" spans="1:5" ht="30">
      <c r="A33" s="68" t="s">
        <v>213</v>
      </c>
      <c r="B33" s="87" t="s">
        <v>214</v>
      </c>
      <c r="C33" s="116">
        <v>570</v>
      </c>
      <c r="D33" s="116">
        <v>609.79999999999995</v>
      </c>
      <c r="E33" s="112">
        <f t="shared" si="1"/>
        <v>106.98245614035086</v>
      </c>
    </row>
    <row r="34" spans="1:5" ht="28.5">
      <c r="A34" s="86" t="s">
        <v>215</v>
      </c>
      <c r="B34" s="70" t="s">
        <v>216</v>
      </c>
      <c r="C34" s="111">
        <f>C35+C36</f>
        <v>1715.3</v>
      </c>
      <c r="D34" s="111">
        <f>D35+D36</f>
        <v>1624.76</v>
      </c>
      <c r="E34" s="111">
        <f t="shared" si="1"/>
        <v>94.721623039701512</v>
      </c>
    </row>
    <row r="35" spans="1:5" ht="105">
      <c r="A35" s="88" t="s">
        <v>217</v>
      </c>
      <c r="B35" s="87" t="s">
        <v>218</v>
      </c>
      <c r="C35" s="120">
        <v>1682.3</v>
      </c>
      <c r="D35" s="120">
        <v>1593.75</v>
      </c>
      <c r="E35" s="112">
        <f t="shared" si="1"/>
        <v>94.736372822920998</v>
      </c>
    </row>
    <row r="36" spans="1:5" ht="60">
      <c r="A36" s="89" t="s">
        <v>219</v>
      </c>
      <c r="B36" s="75" t="s">
        <v>220</v>
      </c>
      <c r="C36" s="112">
        <v>33</v>
      </c>
      <c r="D36" s="112">
        <v>31.01</v>
      </c>
      <c r="E36" s="112">
        <f t="shared" si="1"/>
        <v>93.969696969696969</v>
      </c>
    </row>
    <row r="37" spans="1:5" ht="71.25">
      <c r="A37" s="90" t="s">
        <v>253</v>
      </c>
      <c r="B37" s="91" t="s">
        <v>221</v>
      </c>
      <c r="C37" s="114">
        <v>0</v>
      </c>
      <c r="D37" s="114">
        <v>45.4</v>
      </c>
      <c r="E37" s="111" t="e">
        <f t="shared" si="1"/>
        <v>#DIV/0!</v>
      </c>
    </row>
    <row r="38" spans="1:5" ht="14.25">
      <c r="A38" s="73" t="s">
        <v>222</v>
      </c>
      <c r="B38" s="92" t="s">
        <v>223</v>
      </c>
      <c r="C38" s="114">
        <f>C39+C44+C45</f>
        <v>10233.397999999999</v>
      </c>
      <c r="D38" s="114">
        <f>D39+D44+D45</f>
        <v>9021.6809999999987</v>
      </c>
      <c r="E38" s="111">
        <f t="shared" si="1"/>
        <v>88.159192088492986</v>
      </c>
    </row>
    <row r="39" spans="1:5" ht="28.5">
      <c r="A39" s="93" t="s">
        <v>224</v>
      </c>
      <c r="B39" s="92" t="s">
        <v>225</v>
      </c>
      <c r="C39" s="114">
        <f>C40+C41+C42+C43</f>
        <v>9039.598</v>
      </c>
      <c r="D39" s="114">
        <f>D40+D41+D42+D43</f>
        <v>8782.8809999999994</v>
      </c>
      <c r="E39" s="111">
        <f t="shared" si="1"/>
        <v>97.160083888686202</v>
      </c>
    </row>
    <row r="40" spans="1:5" ht="30">
      <c r="A40" s="71" t="s">
        <v>226</v>
      </c>
      <c r="B40" s="78" t="s">
        <v>227</v>
      </c>
      <c r="C40" s="113">
        <v>1616.4</v>
      </c>
      <c r="D40" s="113">
        <v>1616.4</v>
      </c>
      <c r="E40" s="112">
        <f t="shared" si="1"/>
        <v>100</v>
      </c>
    </row>
    <row r="41" spans="1:5" ht="45">
      <c r="A41" s="94" t="s">
        <v>228</v>
      </c>
      <c r="B41" s="78" t="s">
        <v>229</v>
      </c>
      <c r="C41" s="113">
        <f>543.862+2012.592+1423.912+2219.432</f>
        <v>6199.7979999999998</v>
      </c>
      <c r="D41" s="113">
        <f>543.862+2012.592+1240.87+2147.317</f>
        <v>5944.6409999999996</v>
      </c>
      <c r="E41" s="112">
        <f t="shared" si="1"/>
        <v>95.884430428217172</v>
      </c>
    </row>
    <row r="42" spans="1:5" ht="30">
      <c r="A42" s="71" t="s">
        <v>230</v>
      </c>
      <c r="B42" s="78" t="s">
        <v>231</v>
      </c>
      <c r="C42" s="113">
        <f>336.4+75</f>
        <v>411.4</v>
      </c>
      <c r="D42" s="113">
        <f>336.4+75</f>
        <v>411.4</v>
      </c>
      <c r="E42" s="112">
        <f t="shared" si="1"/>
        <v>100</v>
      </c>
    </row>
    <row r="43" spans="1:5" ht="15">
      <c r="A43" s="71" t="s">
        <v>254</v>
      </c>
      <c r="B43" s="78" t="s">
        <v>55</v>
      </c>
      <c r="C43" s="113">
        <v>812</v>
      </c>
      <c r="D43" s="113">
        <v>810.44</v>
      </c>
      <c r="E43" s="112">
        <f t="shared" ref="E43" si="2">D43/C43*100</f>
        <v>99.807881773399018</v>
      </c>
    </row>
    <row r="44" spans="1:5" ht="15">
      <c r="A44" s="95" t="s">
        <v>232</v>
      </c>
      <c r="B44" s="96" t="s">
        <v>233</v>
      </c>
      <c r="C44" s="113">
        <v>1208</v>
      </c>
      <c r="D44" s="113">
        <v>253</v>
      </c>
      <c r="E44" s="112">
        <f t="shared" si="1"/>
        <v>20.943708609271521</v>
      </c>
    </row>
    <row r="45" spans="1:5" ht="46.5" customHeight="1" thickBot="1">
      <c r="A45" s="147" t="s">
        <v>255</v>
      </c>
      <c r="B45" s="96" t="s">
        <v>256</v>
      </c>
      <c r="C45" s="113">
        <v>-14.2</v>
      </c>
      <c r="D45" s="113">
        <v>-14.2</v>
      </c>
      <c r="E45" s="112">
        <f t="shared" ref="E45" si="3">D45/C45*100</f>
        <v>100</v>
      </c>
    </row>
    <row r="46" spans="1:5" ht="15" thickBot="1">
      <c r="A46" s="97" t="s">
        <v>234</v>
      </c>
      <c r="B46" s="98"/>
      <c r="C46" s="121">
        <f>SUM(C13+C38)</f>
        <v>35352.697999999997</v>
      </c>
      <c r="D46" s="121">
        <f>SUM(D13+D38)</f>
        <v>31606.961000000003</v>
      </c>
      <c r="E46" s="111">
        <f t="shared" si="1"/>
        <v>89.404664390819633</v>
      </c>
    </row>
    <row r="47" spans="1:5">
      <c r="C47" s="99"/>
    </row>
    <row r="48" spans="1:5">
      <c r="C48" s="99"/>
    </row>
    <row r="49" spans="3:3">
      <c r="C49" s="99"/>
    </row>
  </sheetData>
  <mergeCells count="5">
    <mergeCell ref="A1:C1"/>
    <mergeCell ref="A2:E2"/>
    <mergeCell ref="A3:E3"/>
    <mergeCell ref="A4:E4"/>
    <mergeCell ref="A5:E5"/>
  </mergeCells>
  <pageMargins left="0.70866141732283472" right="0.31496062992125984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SheetLayoutView="90" workbookViewId="0">
      <selection activeCell="A5" sqref="A5"/>
    </sheetView>
  </sheetViews>
  <sheetFormatPr defaultColWidth="9.140625" defaultRowHeight="12.75"/>
  <cols>
    <col min="1" max="1" width="44.140625" style="32" customWidth="1"/>
    <col min="2" max="3" width="9.140625" style="256"/>
    <col min="4" max="4" width="10.28515625" style="256" customWidth="1"/>
    <col min="5" max="5" width="9.5703125" style="256" bestFit="1" customWidth="1"/>
    <col min="6" max="6" width="9.140625" style="256"/>
    <col min="7" max="16384" width="9.140625" style="17"/>
  </cols>
  <sheetData>
    <row r="1" spans="1:6">
      <c r="A1" s="273" t="s">
        <v>245</v>
      </c>
      <c r="B1" s="273"/>
      <c r="C1" s="273"/>
      <c r="D1" s="273"/>
      <c r="E1" s="273"/>
      <c r="F1" s="273"/>
    </row>
    <row r="2" spans="1:6">
      <c r="A2" s="277" t="s">
        <v>239</v>
      </c>
      <c r="B2" s="277"/>
      <c r="C2" s="277"/>
      <c r="D2" s="277"/>
      <c r="E2" s="277"/>
      <c r="F2" s="277"/>
    </row>
    <row r="3" spans="1:6">
      <c r="A3" s="277" t="s">
        <v>22</v>
      </c>
      <c r="B3" s="277"/>
      <c r="C3" s="277"/>
      <c r="D3" s="277"/>
      <c r="E3" s="277"/>
      <c r="F3" s="277"/>
    </row>
    <row r="4" spans="1:6">
      <c r="A4" s="274" t="s">
        <v>371</v>
      </c>
      <c r="B4" s="274"/>
      <c r="C4" s="274"/>
      <c r="D4" s="274"/>
      <c r="E4" s="274"/>
      <c r="F4" s="274"/>
    </row>
    <row r="5" spans="1:6">
      <c r="A5" s="19"/>
      <c r="B5" s="255"/>
      <c r="C5" s="255"/>
      <c r="D5" s="255"/>
    </row>
    <row r="6" spans="1:6">
      <c r="A6" s="33"/>
      <c r="B6" s="257"/>
      <c r="C6" s="257"/>
      <c r="D6" s="257"/>
    </row>
    <row r="7" spans="1:6">
      <c r="A7" s="34"/>
      <c r="B7" s="270"/>
      <c r="C7" s="270"/>
      <c r="D7" s="258"/>
    </row>
    <row r="8" spans="1:6" ht="15.75">
      <c r="A8" s="275" t="s">
        <v>257</v>
      </c>
      <c r="B8" s="275"/>
      <c r="C8" s="275"/>
      <c r="D8" s="275"/>
      <c r="E8" s="275"/>
      <c r="F8" s="275"/>
    </row>
    <row r="9" spans="1:6" ht="15.75">
      <c r="A9" s="275" t="s">
        <v>129</v>
      </c>
      <c r="B9" s="275"/>
      <c r="C9" s="275"/>
      <c r="D9" s="275"/>
      <c r="E9" s="275"/>
      <c r="F9" s="275"/>
    </row>
    <row r="10" spans="1:6" ht="15.75">
      <c r="A10" s="276" t="s">
        <v>130</v>
      </c>
      <c r="B10" s="276"/>
      <c r="C10" s="276"/>
      <c r="D10" s="276"/>
      <c r="E10" s="276"/>
      <c r="F10" s="276"/>
    </row>
    <row r="11" spans="1:6" ht="15.75">
      <c r="A11" s="35"/>
      <c r="B11" s="259"/>
      <c r="C11" s="259"/>
      <c r="D11" s="259"/>
    </row>
    <row r="12" spans="1:6">
      <c r="A12" s="36"/>
      <c r="B12" s="271"/>
      <c r="C12" s="271"/>
      <c r="D12" s="260"/>
    </row>
    <row r="13" spans="1:6" ht="22.5">
      <c r="A13" s="122" t="s">
        <v>6</v>
      </c>
      <c r="B13" s="123" t="s">
        <v>7</v>
      </c>
      <c r="C13" s="129" t="s">
        <v>56</v>
      </c>
      <c r="D13" s="130" t="s">
        <v>241</v>
      </c>
      <c r="E13" s="132" t="s">
        <v>246</v>
      </c>
      <c r="F13" s="131" t="s">
        <v>243</v>
      </c>
    </row>
    <row r="14" spans="1:6">
      <c r="A14" s="37">
        <v>1</v>
      </c>
      <c r="B14" s="199">
        <v>2</v>
      </c>
      <c r="C14" s="199">
        <v>3</v>
      </c>
      <c r="D14" s="261">
        <v>6</v>
      </c>
      <c r="E14" s="261">
        <v>7</v>
      </c>
      <c r="F14" s="261">
        <v>8</v>
      </c>
    </row>
    <row r="15" spans="1:6" s="134" customFormat="1">
      <c r="A15" s="133" t="s">
        <v>8</v>
      </c>
      <c r="B15" s="150" t="s">
        <v>3</v>
      </c>
      <c r="C15" s="151"/>
      <c r="D15" s="262">
        <f>D16+D18+D20+D21+D22+D19+D17</f>
        <v>12907.078</v>
      </c>
      <c r="E15" s="262">
        <f>E16+E18+E19+E21+E22</f>
        <v>11692.385</v>
      </c>
      <c r="F15" s="262">
        <f>E15/D15*100</f>
        <v>90.5889388752435</v>
      </c>
    </row>
    <row r="16" spans="1:6" ht="22.5">
      <c r="A16" s="39" t="s">
        <v>18</v>
      </c>
      <c r="B16" s="41" t="s">
        <v>3</v>
      </c>
      <c r="C16" s="41" t="s">
        <v>9</v>
      </c>
      <c r="D16" s="43">
        <f>'приложение 3'!G12</f>
        <v>904.82</v>
      </c>
      <c r="E16" s="43">
        <f>'приложение 3'!H12</f>
        <v>904.82</v>
      </c>
      <c r="F16" s="43">
        <f>E16/D16*100</f>
        <v>100</v>
      </c>
    </row>
    <row r="17" spans="1:6" ht="33.75" hidden="1">
      <c r="A17" s="40" t="s">
        <v>109</v>
      </c>
      <c r="B17" s="41" t="s">
        <v>3</v>
      </c>
      <c r="C17" s="42" t="s">
        <v>29</v>
      </c>
      <c r="D17" s="43">
        <f>'[1]ведомственная прил.№8'!G23</f>
        <v>0</v>
      </c>
      <c r="E17" s="43" t="e">
        <f>'[1]ведомственная прил.№8'!H23</f>
        <v>#REF!</v>
      </c>
      <c r="F17" s="43" t="e">
        <f>'[1]ведомственная прил.№8'!I23</f>
        <v>#REF!</v>
      </c>
    </row>
    <row r="18" spans="1:6" ht="33.75">
      <c r="A18" s="39" t="s">
        <v>0</v>
      </c>
      <c r="B18" s="45" t="s">
        <v>3</v>
      </c>
      <c r="C18" s="42" t="s">
        <v>10</v>
      </c>
      <c r="D18" s="43">
        <f>'приложение 3'!G29</f>
        <v>10235.276</v>
      </c>
      <c r="E18" s="43">
        <f>'приложение 3'!H29</f>
        <v>9344.1190000000006</v>
      </c>
      <c r="F18" s="43">
        <f>E18/D18*100</f>
        <v>91.293278266262689</v>
      </c>
    </row>
    <row r="19" spans="1:6" ht="33.75">
      <c r="A19" s="44" t="s">
        <v>105</v>
      </c>
      <c r="B19" s="45" t="s">
        <v>3</v>
      </c>
      <c r="C19" s="42" t="s">
        <v>4</v>
      </c>
      <c r="D19" s="43">
        <f>'приложение 3'!G50</f>
        <v>15.3</v>
      </c>
      <c r="E19" s="43">
        <f>'приложение 3'!H50</f>
        <v>15.3</v>
      </c>
      <c r="F19" s="43">
        <f>E19/D19*100</f>
        <v>100</v>
      </c>
    </row>
    <row r="20" spans="1:6">
      <c r="A20" s="46" t="s">
        <v>48</v>
      </c>
      <c r="B20" s="45" t="s">
        <v>3</v>
      </c>
      <c r="C20" s="42" t="s">
        <v>13</v>
      </c>
      <c r="D20" s="43">
        <f>'приложение 3'!G55</f>
        <v>122.6</v>
      </c>
      <c r="E20" s="43">
        <f>'приложение 3'!H55</f>
        <v>122.6</v>
      </c>
      <c r="F20" s="43">
        <f>E20/D20*100</f>
        <v>100</v>
      </c>
    </row>
    <row r="21" spans="1:6">
      <c r="A21" s="46" t="s">
        <v>39</v>
      </c>
      <c r="B21" s="41" t="s">
        <v>3</v>
      </c>
      <c r="C21" s="41" t="s">
        <v>49</v>
      </c>
      <c r="D21" s="263">
        <f>'приложение 3'!G59</f>
        <v>50</v>
      </c>
      <c r="E21" s="263">
        <f>'приложение 3'!H59</f>
        <v>0</v>
      </c>
      <c r="F21" s="43">
        <f t="shared" ref="F21:F34" si="0">E21/D21*100</f>
        <v>0</v>
      </c>
    </row>
    <row r="22" spans="1:6">
      <c r="A22" s="39" t="s">
        <v>50</v>
      </c>
      <c r="B22" s="41" t="s">
        <v>3</v>
      </c>
      <c r="C22" s="41" t="s">
        <v>51</v>
      </c>
      <c r="D22" s="263">
        <f>'приложение 3'!G63</f>
        <v>1579.0820000000001</v>
      </c>
      <c r="E22" s="263">
        <f>'приложение 3'!H63</f>
        <v>1428.146</v>
      </c>
      <c r="F22" s="43">
        <f t="shared" si="0"/>
        <v>90.441535018447411</v>
      </c>
    </row>
    <row r="23" spans="1:6" s="134" customFormat="1">
      <c r="A23" s="135" t="s">
        <v>40</v>
      </c>
      <c r="B23" s="150" t="s">
        <v>9</v>
      </c>
      <c r="C23" s="150"/>
      <c r="D23" s="264">
        <f>D24</f>
        <v>336.399</v>
      </c>
      <c r="E23" s="264">
        <f>E24</f>
        <v>336.399</v>
      </c>
      <c r="F23" s="262">
        <f t="shared" si="0"/>
        <v>100</v>
      </c>
    </row>
    <row r="24" spans="1:6">
      <c r="A24" s="39" t="s">
        <v>17</v>
      </c>
      <c r="B24" s="41" t="s">
        <v>9</v>
      </c>
      <c r="C24" s="41" t="s">
        <v>29</v>
      </c>
      <c r="D24" s="263">
        <f>'приложение 3'!G79</f>
        <v>336.399</v>
      </c>
      <c r="E24" s="263">
        <f>'приложение 3'!H80</f>
        <v>336.399</v>
      </c>
      <c r="F24" s="43">
        <f t="shared" si="0"/>
        <v>100</v>
      </c>
    </row>
    <row r="25" spans="1:6" s="134" customFormat="1" ht="21.75">
      <c r="A25" s="135" t="s">
        <v>35</v>
      </c>
      <c r="B25" s="150" t="s">
        <v>29</v>
      </c>
      <c r="C25" s="150"/>
      <c r="D25" s="264">
        <f>D27+D26</f>
        <v>100</v>
      </c>
      <c r="E25" s="264">
        <f>E27+E26</f>
        <v>33.75</v>
      </c>
      <c r="F25" s="262">
        <f t="shared" si="0"/>
        <v>33.75</v>
      </c>
    </row>
    <row r="26" spans="1:6" ht="33.75">
      <c r="A26" s="39" t="s">
        <v>42</v>
      </c>
      <c r="B26" s="41" t="s">
        <v>29</v>
      </c>
      <c r="C26" s="41" t="s">
        <v>15</v>
      </c>
      <c r="D26" s="263">
        <f>'приложение 3'!G87</f>
        <v>50</v>
      </c>
      <c r="E26" s="263">
        <v>0</v>
      </c>
      <c r="F26" s="43">
        <f t="shared" si="0"/>
        <v>0</v>
      </c>
    </row>
    <row r="27" spans="1:6">
      <c r="A27" s="39" t="s">
        <v>36</v>
      </c>
      <c r="B27" s="41" t="s">
        <v>29</v>
      </c>
      <c r="C27" s="41" t="s">
        <v>34</v>
      </c>
      <c r="D27" s="263">
        <f>'приложение 3'!G96</f>
        <v>50</v>
      </c>
      <c r="E27" s="263">
        <f>'приложение 3'!H96</f>
        <v>33.75</v>
      </c>
      <c r="F27" s="43">
        <f t="shared" si="0"/>
        <v>67.5</v>
      </c>
    </row>
    <row r="28" spans="1:6" s="134" customFormat="1">
      <c r="A28" s="133" t="s">
        <v>32</v>
      </c>
      <c r="B28" s="150" t="s">
        <v>10</v>
      </c>
      <c r="C28" s="150"/>
      <c r="D28" s="264">
        <f>D29+D30</f>
        <v>5532.5802800000001</v>
      </c>
      <c r="E28" s="264">
        <f>E29+E30</f>
        <v>3457.16</v>
      </c>
      <c r="F28" s="262">
        <f t="shared" si="0"/>
        <v>62.487299325731605</v>
      </c>
    </row>
    <row r="29" spans="1:6">
      <c r="A29" s="38" t="s">
        <v>131</v>
      </c>
      <c r="B29" s="41" t="s">
        <v>10</v>
      </c>
      <c r="C29" s="41" t="s">
        <v>15</v>
      </c>
      <c r="D29" s="263">
        <f>'приложение 3'!G102</f>
        <v>2949.1880000000001</v>
      </c>
      <c r="E29" s="263">
        <f>'приложение 3'!H102</f>
        <v>1387.23</v>
      </c>
      <c r="F29" s="43">
        <f t="shared" si="0"/>
        <v>47.037693087046335</v>
      </c>
    </row>
    <row r="30" spans="1:6">
      <c r="A30" s="38" t="s">
        <v>132</v>
      </c>
      <c r="B30" s="41" t="s">
        <v>10</v>
      </c>
      <c r="C30" s="41" t="s">
        <v>133</v>
      </c>
      <c r="D30" s="263">
        <f>'приложение 3'!G113</f>
        <v>2583.39228</v>
      </c>
      <c r="E30" s="263">
        <f>'приложение 3'!H113</f>
        <v>2069.9299999999998</v>
      </c>
      <c r="F30" s="43">
        <f t="shared" si="0"/>
        <v>80.124494294765015</v>
      </c>
    </row>
    <row r="31" spans="1:6" s="134" customFormat="1">
      <c r="A31" s="135" t="s">
        <v>11</v>
      </c>
      <c r="B31" s="150" t="s">
        <v>12</v>
      </c>
      <c r="C31" s="191"/>
      <c r="D31" s="264">
        <f>SUM(D32+D33+D34)</f>
        <v>9776.9237099999991</v>
      </c>
      <c r="E31" s="264">
        <f>SUM(E32+E33+E34)</f>
        <v>8579.2537099999972</v>
      </c>
      <c r="F31" s="262">
        <f t="shared" si="0"/>
        <v>87.750032264494351</v>
      </c>
    </row>
    <row r="32" spans="1:6">
      <c r="A32" s="39" t="s">
        <v>25</v>
      </c>
      <c r="B32" s="41" t="s">
        <v>12</v>
      </c>
      <c r="C32" s="41" t="s">
        <v>3</v>
      </c>
      <c r="D32" s="194">
        <f>'приложение 3'!G136</f>
        <v>1638.538</v>
      </c>
      <c r="E32" s="194">
        <f>'приложение 3'!H136</f>
        <v>1632.87</v>
      </c>
      <c r="F32" s="43">
        <f t="shared" si="0"/>
        <v>99.654081870545568</v>
      </c>
    </row>
    <row r="33" spans="1:6">
      <c r="A33" s="46" t="s">
        <v>26</v>
      </c>
      <c r="B33" s="41" t="s">
        <v>12</v>
      </c>
      <c r="C33" s="41" t="s">
        <v>9</v>
      </c>
      <c r="D33" s="265">
        <f>'приложение 3'!G142</f>
        <v>2549.6379999999999</v>
      </c>
      <c r="E33" s="265">
        <f>'приложение 3'!H142</f>
        <v>1947.5400000000002</v>
      </c>
      <c r="F33" s="43">
        <f t="shared" si="0"/>
        <v>76.384961316077039</v>
      </c>
    </row>
    <row r="34" spans="1:6">
      <c r="A34" s="46" t="s">
        <v>28</v>
      </c>
      <c r="B34" s="41" t="s">
        <v>12</v>
      </c>
      <c r="C34" s="41" t="s">
        <v>29</v>
      </c>
      <c r="D34" s="265">
        <f>'приложение 3'!G150</f>
        <v>5588.7477099999996</v>
      </c>
      <c r="E34" s="265">
        <f>'приложение 3'!H150</f>
        <v>4998.8437099999983</v>
      </c>
      <c r="F34" s="43">
        <f t="shared" si="0"/>
        <v>89.444791022781715</v>
      </c>
    </row>
    <row r="35" spans="1:6" hidden="1">
      <c r="A35" s="38" t="s">
        <v>134</v>
      </c>
      <c r="B35" s="41" t="s">
        <v>13</v>
      </c>
      <c r="C35" s="156"/>
      <c r="D35" s="265">
        <f>D36</f>
        <v>0</v>
      </c>
      <c r="E35" s="265">
        <f>E36</f>
        <v>0</v>
      </c>
      <c r="F35" s="265">
        <f>F36</f>
        <v>0</v>
      </c>
    </row>
    <row r="36" spans="1:6" hidden="1">
      <c r="A36" s="38" t="s">
        <v>135</v>
      </c>
      <c r="B36" s="41" t="s">
        <v>13</v>
      </c>
      <c r="C36" s="156" t="s">
        <v>9</v>
      </c>
      <c r="D36" s="265"/>
      <c r="E36" s="265"/>
      <c r="F36" s="265"/>
    </row>
    <row r="37" spans="1:6" s="134" customFormat="1">
      <c r="A37" s="136" t="s">
        <v>136</v>
      </c>
      <c r="B37" s="150" t="s">
        <v>14</v>
      </c>
      <c r="C37" s="149"/>
      <c r="D37" s="192">
        <f>SUM(D38)</f>
        <v>13605.123059999998</v>
      </c>
      <c r="E37" s="192">
        <f>SUM(E38)</f>
        <v>13138.446059999998</v>
      </c>
      <c r="F37" s="262">
        <f>E37/D37*100</f>
        <v>96.569843595372816</v>
      </c>
    </row>
    <row r="38" spans="1:6">
      <c r="A38" s="47" t="s">
        <v>5</v>
      </c>
      <c r="B38" s="41" t="s">
        <v>14</v>
      </c>
      <c r="C38" s="41" t="s">
        <v>3</v>
      </c>
      <c r="D38" s="194">
        <f>'приложение 3'!G190</f>
        <v>13605.123059999998</v>
      </c>
      <c r="E38" s="194">
        <f>'приложение 3'!H189</f>
        <v>13138.446059999998</v>
      </c>
      <c r="F38" s="43">
        <f>E38/D38*100</f>
        <v>96.569843595372816</v>
      </c>
    </row>
    <row r="39" spans="1:6" hidden="1">
      <c r="A39" s="48" t="s">
        <v>137</v>
      </c>
      <c r="B39" s="41" t="s">
        <v>15</v>
      </c>
      <c r="C39" s="41"/>
      <c r="D39" s="194">
        <f>D40</f>
        <v>0</v>
      </c>
      <c r="E39" s="194">
        <f>E40</f>
        <v>0</v>
      </c>
      <c r="F39" s="194">
        <f>F40</f>
        <v>0</v>
      </c>
    </row>
    <row r="40" spans="1:6" hidden="1">
      <c r="A40" s="48" t="s">
        <v>138</v>
      </c>
      <c r="B40" s="41" t="s">
        <v>15</v>
      </c>
      <c r="C40" s="41" t="s">
        <v>3</v>
      </c>
      <c r="D40" s="194"/>
      <c r="E40" s="194"/>
      <c r="F40" s="194"/>
    </row>
    <row r="41" spans="1:6" s="134" customFormat="1">
      <c r="A41" s="137" t="s">
        <v>38</v>
      </c>
      <c r="B41" s="15">
        <v>10</v>
      </c>
      <c r="C41" s="15"/>
      <c r="D41" s="266">
        <f>SUM(D42+D43+D44+D45)</f>
        <v>130</v>
      </c>
      <c r="E41" s="266">
        <f>SUM(E42+E43+E44+E45)</f>
        <v>90.936000000000007</v>
      </c>
      <c r="F41" s="262">
        <f>E41/D41*100</f>
        <v>69.950769230769239</v>
      </c>
    </row>
    <row r="42" spans="1:6">
      <c r="A42" s="50" t="s">
        <v>27</v>
      </c>
      <c r="B42" s="211">
        <v>10</v>
      </c>
      <c r="C42" s="41" t="s">
        <v>3</v>
      </c>
      <c r="D42" s="267">
        <f>'приложение 3'!G248</f>
        <v>130</v>
      </c>
      <c r="E42" s="267">
        <f>'приложение 3'!H244</f>
        <v>90.936000000000007</v>
      </c>
      <c r="F42" s="43">
        <f>E42/D42*100</f>
        <v>69.950769230769239</v>
      </c>
    </row>
    <row r="43" spans="1:6" hidden="1">
      <c r="A43" s="49" t="s">
        <v>139</v>
      </c>
      <c r="B43" s="211">
        <v>10</v>
      </c>
      <c r="C43" s="41" t="s">
        <v>29</v>
      </c>
      <c r="D43" s="267">
        <f>1400-1400</f>
        <v>0</v>
      </c>
      <c r="E43" s="267">
        <f>1400-1400</f>
        <v>0</v>
      </c>
      <c r="F43" s="267">
        <f>1400-1400</f>
        <v>0</v>
      </c>
    </row>
    <row r="44" spans="1:6" hidden="1">
      <c r="A44" s="49" t="s">
        <v>140</v>
      </c>
      <c r="B44" s="211">
        <v>10</v>
      </c>
      <c r="C44" s="41" t="s">
        <v>10</v>
      </c>
      <c r="D44" s="267"/>
      <c r="E44" s="267"/>
      <c r="F44" s="267"/>
    </row>
    <row r="45" spans="1:6" hidden="1">
      <c r="A45" s="49" t="s">
        <v>141</v>
      </c>
      <c r="B45" s="211">
        <v>10</v>
      </c>
      <c r="C45" s="41" t="s">
        <v>4</v>
      </c>
      <c r="D45" s="267"/>
      <c r="E45" s="267"/>
      <c r="F45" s="267"/>
    </row>
    <row r="46" spans="1:6" s="134" customFormat="1">
      <c r="A46" s="137" t="s">
        <v>142</v>
      </c>
      <c r="B46" s="209">
        <v>11</v>
      </c>
      <c r="C46" s="150"/>
      <c r="D46" s="268">
        <f>D48</f>
        <v>270</v>
      </c>
      <c r="E46" s="268">
        <f>E48</f>
        <v>234.78699999999998</v>
      </c>
      <c r="F46" s="262">
        <f>E46/D46*100</f>
        <v>86.95814814814814</v>
      </c>
    </row>
    <row r="47" spans="1:6" hidden="1">
      <c r="A47" s="49" t="s">
        <v>143</v>
      </c>
      <c r="B47" s="211">
        <v>11</v>
      </c>
      <c r="C47" s="41" t="s">
        <v>3</v>
      </c>
      <c r="D47" s="267">
        <v>0</v>
      </c>
      <c r="E47" s="267">
        <v>0</v>
      </c>
      <c r="F47" s="267">
        <v>0</v>
      </c>
    </row>
    <row r="48" spans="1:6">
      <c r="A48" s="49" t="s">
        <v>144</v>
      </c>
      <c r="B48" s="211">
        <v>11</v>
      </c>
      <c r="C48" s="41" t="s">
        <v>9</v>
      </c>
      <c r="D48" s="267">
        <f>'приложение 3'!G263</f>
        <v>270</v>
      </c>
      <c r="E48" s="267">
        <f>'приложение 3'!H264</f>
        <v>234.78699999999998</v>
      </c>
      <c r="F48" s="43">
        <f>E48/D48*100</f>
        <v>86.95814814814814</v>
      </c>
    </row>
    <row r="49" spans="1:6">
      <c r="A49" s="51" t="s">
        <v>2</v>
      </c>
      <c r="B49" s="199"/>
      <c r="C49" s="199"/>
      <c r="D49" s="269">
        <f>D16+D18+D19+D20+D21+D22+D24+D26+D27+D29+D30+D32+D33+D34+D38+D42+D48</f>
        <v>42658.104049999994</v>
      </c>
      <c r="E49" s="269">
        <f>E16+E18+E19+E20+E21+E22+E24+E26+E27+E29+E30+E32+E33+E34+E38+E42+E48</f>
        <v>37685.716769999999</v>
      </c>
      <c r="F49" s="262">
        <f>E49/D49*100</f>
        <v>88.343628038011701</v>
      </c>
    </row>
  </sheetData>
  <mergeCells count="7">
    <mergeCell ref="A9:F9"/>
    <mergeCell ref="A10:F10"/>
    <mergeCell ref="A1:F1"/>
    <mergeCell ref="A2:F2"/>
    <mergeCell ref="A3:F3"/>
    <mergeCell ref="A4:F4"/>
    <mergeCell ref="A8:F8"/>
  </mergeCells>
  <printOptions horizontalCentered="1"/>
  <pageMargins left="1.299212598425197" right="0.70866141732283472" top="0.74803149606299213" bottom="0.74803149606299213" header="0.31496062992125984" footer="0.31496062992125984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0"/>
  <sheetViews>
    <sheetView view="pageBreakPreview" zoomScale="102" zoomScaleSheetLayoutView="102" workbookViewId="0">
      <selection activeCell="A5" sqref="A5"/>
    </sheetView>
  </sheetViews>
  <sheetFormatPr defaultColWidth="9.140625" defaultRowHeight="12.75"/>
  <cols>
    <col min="1" max="1" width="58.5703125" style="31" customWidth="1"/>
    <col min="2" max="2" width="7.28515625" style="20" customWidth="1"/>
    <col min="3" max="3" width="5.140625" style="20" customWidth="1"/>
    <col min="4" max="4" width="7.85546875" style="20" customWidth="1"/>
    <col min="5" max="5" width="12.42578125" style="20" customWidth="1"/>
    <col min="6" max="6" width="7.42578125" style="20" customWidth="1"/>
    <col min="7" max="8" width="9.42578125" style="225" bestFit="1" customWidth="1"/>
    <col min="9" max="9" width="10.140625" style="225" bestFit="1" customWidth="1"/>
    <col min="10" max="11" width="9.140625" style="101"/>
    <col min="12" max="16384" width="9.140625" style="20"/>
  </cols>
  <sheetData>
    <row r="1" spans="1:11">
      <c r="A1" s="274" t="s">
        <v>247</v>
      </c>
      <c r="B1" s="274"/>
      <c r="C1" s="274"/>
      <c r="D1" s="274"/>
      <c r="E1" s="274"/>
      <c r="F1" s="274"/>
      <c r="G1" s="274"/>
      <c r="H1" s="274"/>
      <c r="I1" s="274"/>
    </row>
    <row r="2" spans="1:11">
      <c r="A2" s="279" t="s">
        <v>239</v>
      </c>
      <c r="B2" s="279"/>
      <c r="C2" s="279"/>
      <c r="D2" s="279"/>
      <c r="E2" s="279"/>
      <c r="F2" s="279"/>
      <c r="G2" s="279"/>
      <c r="H2" s="279"/>
      <c r="I2" s="279"/>
      <c r="K2" s="102"/>
    </row>
    <row r="3" spans="1:11">
      <c r="A3" s="280" t="s">
        <v>22</v>
      </c>
      <c r="B3" s="280"/>
      <c r="C3" s="280"/>
      <c r="D3" s="280"/>
      <c r="E3" s="280"/>
      <c r="F3" s="280"/>
      <c r="G3" s="280"/>
      <c r="H3" s="280"/>
      <c r="I3" s="280"/>
    </row>
    <row r="4" spans="1:11">
      <c r="A4" s="280" t="s">
        <v>372</v>
      </c>
      <c r="B4" s="280"/>
      <c r="C4" s="280"/>
      <c r="D4" s="280"/>
      <c r="E4" s="280"/>
      <c r="F4" s="280"/>
      <c r="G4" s="280"/>
      <c r="H4" s="280"/>
      <c r="I4" s="280"/>
    </row>
    <row r="5" spans="1:11">
      <c r="A5" s="13"/>
      <c r="B5" s="6"/>
      <c r="C5" s="7"/>
      <c r="D5" s="7"/>
      <c r="E5" s="21"/>
      <c r="F5" s="22"/>
      <c r="G5" s="227"/>
    </row>
    <row r="6" spans="1:11" ht="15.75">
      <c r="A6" s="281" t="s">
        <v>258</v>
      </c>
      <c r="B6" s="281"/>
      <c r="C6" s="281"/>
      <c r="D6" s="281"/>
      <c r="E6" s="281"/>
      <c r="F6" s="281"/>
      <c r="G6" s="281"/>
      <c r="H6" s="281"/>
      <c r="I6" s="281"/>
    </row>
    <row r="7" spans="1:11">
      <c r="A7" s="278"/>
      <c r="B7" s="278"/>
      <c r="C7" s="278"/>
      <c r="D7" s="278"/>
      <c r="E7" s="278"/>
      <c r="F7" s="278"/>
      <c r="G7" s="278"/>
    </row>
    <row r="8" spans="1:11">
      <c r="A8" s="14"/>
      <c r="B8" s="8"/>
      <c r="C8" s="9"/>
      <c r="D8" s="9"/>
      <c r="E8" s="10"/>
      <c r="F8" s="9"/>
      <c r="G8" s="228"/>
    </row>
    <row r="9" spans="1:11" ht="33.75">
      <c r="A9" s="23" t="s">
        <v>6</v>
      </c>
      <c r="B9" s="3" t="s">
        <v>31</v>
      </c>
      <c r="C9" s="23" t="s">
        <v>7</v>
      </c>
      <c r="D9" s="23" t="s">
        <v>56</v>
      </c>
      <c r="E9" s="23" t="s">
        <v>16</v>
      </c>
      <c r="F9" s="139" t="s">
        <v>57</v>
      </c>
      <c r="G9" s="130" t="s">
        <v>241</v>
      </c>
      <c r="H9" s="132" t="s">
        <v>246</v>
      </c>
      <c r="I9" s="131" t="s">
        <v>243</v>
      </c>
    </row>
    <row r="10" spans="1:11">
      <c r="A10" s="5">
        <v>1</v>
      </c>
      <c r="B10" s="11">
        <v>2</v>
      </c>
      <c r="C10" s="12">
        <v>3</v>
      </c>
      <c r="D10" s="12">
        <v>4</v>
      </c>
      <c r="E10" s="1">
        <v>5</v>
      </c>
      <c r="F10" s="12">
        <v>6</v>
      </c>
      <c r="G10" s="229">
        <v>7</v>
      </c>
      <c r="H10" s="229">
        <v>8</v>
      </c>
      <c r="I10" s="229">
        <v>9</v>
      </c>
    </row>
    <row r="11" spans="1:11">
      <c r="A11" s="148" t="s">
        <v>8</v>
      </c>
      <c r="B11" s="149" t="s">
        <v>45</v>
      </c>
      <c r="C11" s="150" t="s">
        <v>3</v>
      </c>
      <c r="D11" s="151"/>
      <c r="E11" s="152"/>
      <c r="F11" s="153"/>
      <c r="G11" s="223">
        <f>G12+G29+G59+G63+G55+G50+G19</f>
        <v>12907.078</v>
      </c>
      <c r="H11" s="223">
        <f>H12+H29+H59+H63+H55+H50+H19</f>
        <v>11814.985000000001</v>
      </c>
      <c r="I11" s="124">
        <f>H11/G11*100</f>
        <v>91.538805297372505</v>
      </c>
    </row>
    <row r="12" spans="1:11" s="225" customFormat="1" ht="21">
      <c r="A12" s="222" t="s">
        <v>18</v>
      </c>
      <c r="B12" s="149" t="s">
        <v>45</v>
      </c>
      <c r="C12" s="150" t="s">
        <v>3</v>
      </c>
      <c r="D12" s="150" t="s">
        <v>9</v>
      </c>
      <c r="E12" s="150"/>
      <c r="F12" s="153"/>
      <c r="G12" s="223">
        <f t="shared" ref="G12:H15" si="0">G13</f>
        <v>904.82</v>
      </c>
      <c r="H12" s="223">
        <f t="shared" si="0"/>
        <v>904.82</v>
      </c>
      <c r="I12" s="124">
        <f t="shared" ref="I12:I15" si="1">I13</f>
        <v>100</v>
      </c>
      <c r="J12" s="224"/>
      <c r="K12" s="224"/>
    </row>
    <row r="13" spans="1:11">
      <c r="A13" s="155" t="s">
        <v>61</v>
      </c>
      <c r="B13" s="156" t="s">
        <v>45</v>
      </c>
      <c r="C13" s="41" t="s">
        <v>3</v>
      </c>
      <c r="D13" s="41" t="s">
        <v>9</v>
      </c>
      <c r="E13" s="41" t="s">
        <v>262</v>
      </c>
      <c r="F13" s="157"/>
      <c r="G13" s="230">
        <f t="shared" si="0"/>
        <v>904.82</v>
      </c>
      <c r="H13" s="230">
        <f t="shared" si="0"/>
        <v>904.82</v>
      </c>
      <c r="I13" s="125">
        <f t="shared" si="1"/>
        <v>100</v>
      </c>
    </row>
    <row r="14" spans="1:11">
      <c r="A14" s="158" t="s">
        <v>23</v>
      </c>
      <c r="B14" s="156" t="s">
        <v>45</v>
      </c>
      <c r="C14" s="41" t="s">
        <v>3</v>
      </c>
      <c r="D14" s="41" t="s">
        <v>9</v>
      </c>
      <c r="E14" s="41" t="s">
        <v>263</v>
      </c>
      <c r="F14" s="157"/>
      <c r="G14" s="230">
        <f t="shared" si="0"/>
        <v>904.82</v>
      </c>
      <c r="H14" s="230">
        <f t="shared" si="0"/>
        <v>904.82</v>
      </c>
      <c r="I14" s="125">
        <f t="shared" si="1"/>
        <v>100</v>
      </c>
    </row>
    <row r="15" spans="1:11">
      <c r="A15" s="159" t="s">
        <v>62</v>
      </c>
      <c r="B15" s="156" t="s">
        <v>45</v>
      </c>
      <c r="C15" s="41" t="s">
        <v>3</v>
      </c>
      <c r="D15" s="41" t="s">
        <v>9</v>
      </c>
      <c r="E15" s="41" t="s">
        <v>264</v>
      </c>
      <c r="F15" s="45" t="s">
        <v>60</v>
      </c>
      <c r="G15" s="230">
        <f t="shared" si="0"/>
        <v>904.82</v>
      </c>
      <c r="H15" s="230">
        <f t="shared" si="0"/>
        <v>904.82</v>
      </c>
      <c r="I15" s="125">
        <f t="shared" si="1"/>
        <v>100</v>
      </c>
      <c r="K15" s="103"/>
    </row>
    <row r="16" spans="1:11">
      <c r="A16" s="159" t="s">
        <v>63</v>
      </c>
      <c r="B16" s="156" t="s">
        <v>45</v>
      </c>
      <c r="C16" s="41" t="s">
        <v>3</v>
      </c>
      <c r="D16" s="41" t="s">
        <v>9</v>
      </c>
      <c r="E16" s="41" t="s">
        <v>264</v>
      </c>
      <c r="F16" s="45" t="s">
        <v>90</v>
      </c>
      <c r="G16" s="230">
        <f>G17+G18</f>
        <v>904.82</v>
      </c>
      <c r="H16" s="230">
        <f>H17+H18</f>
        <v>904.82</v>
      </c>
      <c r="I16" s="125">
        <f>H16/G16*100</f>
        <v>100</v>
      </c>
      <c r="K16" s="103"/>
    </row>
    <row r="17" spans="1:11" ht="12.75" customHeight="1">
      <c r="A17" s="159" t="s">
        <v>115</v>
      </c>
      <c r="B17" s="156" t="s">
        <v>45</v>
      </c>
      <c r="C17" s="41" t="s">
        <v>3</v>
      </c>
      <c r="D17" s="41" t="s">
        <v>9</v>
      </c>
      <c r="E17" s="41" t="s">
        <v>264</v>
      </c>
      <c r="F17" s="45" t="s">
        <v>91</v>
      </c>
      <c r="G17" s="230">
        <v>706.32</v>
      </c>
      <c r="H17" s="230">
        <v>706.32</v>
      </c>
      <c r="I17" s="125">
        <f>H17/G17*100</f>
        <v>100</v>
      </c>
      <c r="K17" s="104" t="s">
        <v>60</v>
      </c>
    </row>
    <row r="18" spans="1:11" ht="22.5" customHeight="1">
      <c r="A18" s="160" t="s">
        <v>113</v>
      </c>
      <c r="B18" s="156" t="s">
        <v>45</v>
      </c>
      <c r="C18" s="41" t="s">
        <v>3</v>
      </c>
      <c r="D18" s="41" t="s">
        <v>9</v>
      </c>
      <c r="E18" s="41" t="s">
        <v>264</v>
      </c>
      <c r="F18" s="45" t="s">
        <v>114</v>
      </c>
      <c r="G18" s="230">
        <v>198.5</v>
      </c>
      <c r="H18" s="230">
        <v>198.5</v>
      </c>
      <c r="I18" s="125">
        <f>H18/G18*100</f>
        <v>100</v>
      </c>
      <c r="K18" s="104"/>
    </row>
    <row r="19" spans="1:11" ht="31.5" hidden="1">
      <c r="A19" s="161" t="s">
        <v>109</v>
      </c>
      <c r="B19" s="150" t="s">
        <v>45</v>
      </c>
      <c r="C19" s="150" t="s">
        <v>3</v>
      </c>
      <c r="D19" s="150" t="s">
        <v>29</v>
      </c>
      <c r="E19" s="150"/>
      <c r="F19" s="150"/>
      <c r="G19" s="231">
        <f t="shared" ref="G19:H21" si="2">G20</f>
        <v>0</v>
      </c>
      <c r="H19" s="231">
        <f t="shared" si="2"/>
        <v>0</v>
      </c>
      <c r="I19" s="126">
        <f t="shared" ref="I19:I21" si="3">I20</f>
        <v>91.293278266262689</v>
      </c>
      <c r="K19" s="104"/>
    </row>
    <row r="20" spans="1:11" ht="22.5" hidden="1">
      <c r="A20" s="155" t="s">
        <v>110</v>
      </c>
      <c r="B20" s="41" t="s">
        <v>45</v>
      </c>
      <c r="C20" s="41" t="s">
        <v>3</v>
      </c>
      <c r="D20" s="41" t="s">
        <v>29</v>
      </c>
      <c r="E20" s="41" t="s">
        <v>265</v>
      </c>
      <c r="F20" s="41"/>
      <c r="G20" s="232">
        <f t="shared" si="2"/>
        <v>0</v>
      </c>
      <c r="H20" s="232">
        <f t="shared" si="2"/>
        <v>0</v>
      </c>
      <c r="I20" s="127">
        <f t="shared" si="3"/>
        <v>91.293278266262689</v>
      </c>
      <c r="K20" s="104"/>
    </row>
    <row r="21" spans="1:11" ht="22.5" hidden="1">
      <c r="A21" s="155" t="s">
        <v>111</v>
      </c>
      <c r="B21" s="41" t="s">
        <v>45</v>
      </c>
      <c r="C21" s="41" t="s">
        <v>3</v>
      </c>
      <c r="D21" s="41" t="s">
        <v>29</v>
      </c>
      <c r="E21" s="41" t="s">
        <v>266</v>
      </c>
      <c r="F21" s="41"/>
      <c r="G21" s="232">
        <f t="shared" si="2"/>
        <v>0</v>
      </c>
      <c r="H21" s="232">
        <f t="shared" si="2"/>
        <v>0</v>
      </c>
      <c r="I21" s="127">
        <f t="shared" si="3"/>
        <v>91.293278266262689</v>
      </c>
      <c r="K21" s="104"/>
    </row>
    <row r="22" spans="1:11" ht="15" hidden="1" customHeight="1">
      <c r="A22" s="162" t="s">
        <v>62</v>
      </c>
      <c r="B22" s="41" t="s">
        <v>45</v>
      </c>
      <c r="C22" s="41" t="s">
        <v>3</v>
      </c>
      <c r="D22" s="41" t="s">
        <v>29</v>
      </c>
      <c r="E22" s="41" t="s">
        <v>120</v>
      </c>
      <c r="F22" s="41"/>
      <c r="G22" s="232">
        <f>G23+G28</f>
        <v>0</v>
      </c>
      <c r="H22" s="232">
        <f>H23+H28</f>
        <v>0</v>
      </c>
      <c r="I22" s="127">
        <f>I23+I29</f>
        <v>91.293278266262689</v>
      </c>
      <c r="K22" s="104"/>
    </row>
    <row r="23" spans="1:11" ht="12.75" hidden="1" customHeight="1">
      <c r="A23" s="162" t="s">
        <v>112</v>
      </c>
      <c r="B23" s="41" t="s">
        <v>45</v>
      </c>
      <c r="C23" s="41" t="s">
        <v>3</v>
      </c>
      <c r="D23" s="41" t="s">
        <v>29</v>
      </c>
      <c r="E23" s="41" t="s">
        <v>120</v>
      </c>
      <c r="F23" s="41" t="s">
        <v>90</v>
      </c>
      <c r="G23" s="232">
        <f>G24+G26</f>
        <v>0</v>
      </c>
      <c r="H23" s="232">
        <f>H24+H26</f>
        <v>0</v>
      </c>
      <c r="I23" s="127">
        <f>I24+I27+I26</f>
        <v>0</v>
      </c>
      <c r="K23" s="104"/>
    </row>
    <row r="24" spans="1:11" ht="14.25" hidden="1" customHeight="1">
      <c r="A24" s="162" t="s">
        <v>116</v>
      </c>
      <c r="B24" s="41" t="s">
        <v>45</v>
      </c>
      <c r="C24" s="41" t="s">
        <v>3</v>
      </c>
      <c r="D24" s="41" t="s">
        <v>29</v>
      </c>
      <c r="E24" s="41" t="s">
        <v>120</v>
      </c>
      <c r="F24" s="41" t="s">
        <v>91</v>
      </c>
      <c r="G24" s="232">
        <v>0</v>
      </c>
      <c r="H24" s="232">
        <v>0</v>
      </c>
      <c r="I24" s="127">
        <v>0</v>
      </c>
      <c r="K24" s="104"/>
    </row>
    <row r="25" spans="1:11" ht="22.5" hidden="1">
      <c r="A25" s="162" t="s">
        <v>66</v>
      </c>
      <c r="B25" s="41" t="s">
        <v>45</v>
      </c>
      <c r="C25" s="41" t="s">
        <v>3</v>
      </c>
      <c r="D25" s="41" t="s">
        <v>29</v>
      </c>
      <c r="E25" s="41" t="s">
        <v>120</v>
      </c>
      <c r="F25" s="41" t="s">
        <v>92</v>
      </c>
      <c r="G25" s="232"/>
      <c r="H25" s="232"/>
      <c r="I25" s="127"/>
      <c r="K25" s="104"/>
    </row>
    <row r="26" spans="1:11" ht="33.75" hidden="1">
      <c r="A26" s="160" t="s">
        <v>113</v>
      </c>
      <c r="B26" s="41" t="s">
        <v>45</v>
      </c>
      <c r="C26" s="41" t="s">
        <v>3</v>
      </c>
      <c r="D26" s="41" t="s">
        <v>29</v>
      </c>
      <c r="E26" s="41" t="s">
        <v>120</v>
      </c>
      <c r="F26" s="41" t="s">
        <v>114</v>
      </c>
      <c r="G26" s="232">
        <v>0</v>
      </c>
      <c r="H26" s="232">
        <v>0</v>
      </c>
      <c r="I26" s="127">
        <v>0</v>
      </c>
      <c r="K26" s="104"/>
    </row>
    <row r="27" spans="1:11" ht="22.5" hidden="1">
      <c r="A27" s="162" t="s">
        <v>67</v>
      </c>
      <c r="B27" s="41" t="s">
        <v>45</v>
      </c>
      <c r="C27" s="41" t="s">
        <v>3</v>
      </c>
      <c r="D27" s="41" t="s">
        <v>29</v>
      </c>
      <c r="E27" s="41" t="s">
        <v>120</v>
      </c>
      <c r="F27" s="41" t="s">
        <v>93</v>
      </c>
      <c r="G27" s="232">
        <f>G28</f>
        <v>0</v>
      </c>
      <c r="H27" s="232">
        <f>H28</f>
        <v>0</v>
      </c>
      <c r="I27" s="127">
        <v>0</v>
      </c>
      <c r="K27" s="104"/>
    </row>
    <row r="28" spans="1:11" ht="22.5" hidden="1">
      <c r="A28" s="162" t="s">
        <v>68</v>
      </c>
      <c r="B28" s="41" t="s">
        <v>45</v>
      </c>
      <c r="C28" s="41" t="s">
        <v>3</v>
      </c>
      <c r="D28" s="41" t="s">
        <v>29</v>
      </c>
      <c r="E28" s="41" t="s">
        <v>120</v>
      </c>
      <c r="F28" s="41" t="s">
        <v>94</v>
      </c>
      <c r="G28" s="232">
        <v>0</v>
      </c>
      <c r="H28" s="232">
        <v>0</v>
      </c>
      <c r="I28" s="127">
        <f>I29</f>
        <v>91.293278266262689</v>
      </c>
      <c r="K28" s="104"/>
    </row>
    <row r="29" spans="1:11" ht="21">
      <c r="A29" s="154" t="s">
        <v>0</v>
      </c>
      <c r="B29" s="41" t="s">
        <v>45</v>
      </c>
      <c r="C29" s="163" t="s">
        <v>3</v>
      </c>
      <c r="D29" s="164" t="s">
        <v>10</v>
      </c>
      <c r="E29" s="151"/>
      <c r="F29" s="153"/>
      <c r="G29" s="223">
        <f>G30+G43+G46</f>
        <v>10235.276</v>
      </c>
      <c r="H29" s="223">
        <f>H30</f>
        <v>9344.1190000000006</v>
      </c>
      <c r="I29" s="125">
        <f>H29/G29*100</f>
        <v>91.293278266262689</v>
      </c>
      <c r="K29" s="104"/>
    </row>
    <row r="30" spans="1:11" s="221" customFormat="1" ht="21.75" customHeight="1">
      <c r="A30" s="218" t="s">
        <v>64</v>
      </c>
      <c r="B30" s="149" t="s">
        <v>45</v>
      </c>
      <c r="C30" s="163" t="s">
        <v>3</v>
      </c>
      <c r="D30" s="164" t="s">
        <v>10</v>
      </c>
      <c r="E30" s="149" t="s">
        <v>267</v>
      </c>
      <c r="F30" s="166"/>
      <c r="G30" s="219">
        <f>G31</f>
        <v>10101.002</v>
      </c>
      <c r="H30" s="219">
        <f>H31+H43+H46</f>
        <v>9344.1190000000006</v>
      </c>
      <c r="I30" s="124">
        <f t="shared" ref="I30:I38" si="4">H30/G30*100</f>
        <v>92.50685229049553</v>
      </c>
      <c r="J30" s="220"/>
      <c r="K30" s="220"/>
    </row>
    <row r="31" spans="1:11" ht="22.5" customHeight="1">
      <c r="A31" s="158" t="s">
        <v>65</v>
      </c>
      <c r="B31" s="156" t="s">
        <v>45</v>
      </c>
      <c r="C31" s="45" t="s">
        <v>3</v>
      </c>
      <c r="D31" s="42" t="s">
        <v>10</v>
      </c>
      <c r="E31" s="156" t="s">
        <v>268</v>
      </c>
      <c r="F31" s="45"/>
      <c r="G31" s="230">
        <f>G32</f>
        <v>10101.002</v>
      </c>
      <c r="H31" s="230">
        <f>H32</f>
        <v>9209.8450000000012</v>
      </c>
      <c r="I31" s="125">
        <f t="shared" si="4"/>
        <v>91.177538624385988</v>
      </c>
    </row>
    <row r="32" spans="1:11" ht="14.25" customHeight="1">
      <c r="A32" s="159" t="s">
        <v>62</v>
      </c>
      <c r="B32" s="156" t="s">
        <v>45</v>
      </c>
      <c r="C32" s="165" t="s">
        <v>3</v>
      </c>
      <c r="D32" s="165" t="s">
        <v>10</v>
      </c>
      <c r="E32" s="41" t="s">
        <v>269</v>
      </c>
      <c r="F32" s="45"/>
      <c r="G32" s="230">
        <f>G33+G37+G39</f>
        <v>10101.002</v>
      </c>
      <c r="H32" s="230">
        <f>H33+H37+H39</f>
        <v>9209.8450000000012</v>
      </c>
      <c r="I32" s="125">
        <f t="shared" si="4"/>
        <v>91.177538624385988</v>
      </c>
    </row>
    <row r="33" spans="1:13">
      <c r="A33" s="159" t="s">
        <v>63</v>
      </c>
      <c r="B33" s="156" t="s">
        <v>45</v>
      </c>
      <c r="C33" s="165" t="s">
        <v>3</v>
      </c>
      <c r="D33" s="165" t="s">
        <v>10</v>
      </c>
      <c r="E33" s="41" t="s">
        <v>269</v>
      </c>
      <c r="F33" s="45" t="s">
        <v>90</v>
      </c>
      <c r="G33" s="230">
        <f>G34+G36+G35</f>
        <v>8489.6029999999992</v>
      </c>
      <c r="H33" s="230">
        <f>H34+H36+H35</f>
        <v>7616.777</v>
      </c>
      <c r="I33" s="125">
        <f t="shared" si="4"/>
        <v>89.718883203372414</v>
      </c>
      <c r="K33" s="103"/>
    </row>
    <row r="34" spans="1:13">
      <c r="A34" s="159" t="s">
        <v>117</v>
      </c>
      <c r="B34" s="156" t="s">
        <v>45</v>
      </c>
      <c r="C34" s="165" t="s">
        <v>3</v>
      </c>
      <c r="D34" s="165" t="s">
        <v>10</v>
      </c>
      <c r="E34" s="41" t="s">
        <v>269</v>
      </c>
      <c r="F34" s="45" t="s">
        <v>91</v>
      </c>
      <c r="G34" s="230">
        <v>6414.9279999999999</v>
      </c>
      <c r="H34" s="230">
        <v>5690.35</v>
      </c>
      <c r="I34" s="125">
        <f t="shared" si="4"/>
        <v>88.70481476955004</v>
      </c>
    </row>
    <row r="35" spans="1:13" ht="12.75" customHeight="1">
      <c r="A35" s="160" t="s">
        <v>113</v>
      </c>
      <c r="B35" s="156" t="s">
        <v>45</v>
      </c>
      <c r="C35" s="165" t="s">
        <v>3</v>
      </c>
      <c r="D35" s="165" t="s">
        <v>10</v>
      </c>
      <c r="E35" s="41" t="s">
        <v>269</v>
      </c>
      <c r="F35" s="45" t="s">
        <v>114</v>
      </c>
      <c r="G35" s="230">
        <v>1937.308</v>
      </c>
      <c r="H35" s="230">
        <v>1789.06</v>
      </c>
      <c r="I35" s="125">
        <f t="shared" si="4"/>
        <v>92.347732007507318</v>
      </c>
      <c r="K35" s="105" t="s">
        <v>60</v>
      </c>
    </row>
    <row r="36" spans="1:13" ht="21.75" customHeight="1">
      <c r="A36" s="159" t="s">
        <v>66</v>
      </c>
      <c r="B36" s="156" t="s">
        <v>45</v>
      </c>
      <c r="C36" s="165" t="s">
        <v>3</v>
      </c>
      <c r="D36" s="165" t="s">
        <v>10</v>
      </c>
      <c r="E36" s="41" t="s">
        <v>269</v>
      </c>
      <c r="F36" s="45" t="s">
        <v>92</v>
      </c>
      <c r="G36" s="230">
        <v>137.36699999999999</v>
      </c>
      <c r="H36" s="230">
        <v>137.36699999999999</v>
      </c>
      <c r="I36" s="125">
        <f t="shared" si="4"/>
        <v>100</v>
      </c>
      <c r="K36" s="105"/>
    </row>
    <row r="37" spans="1:13" ht="22.5">
      <c r="A37" s="159" t="s">
        <v>67</v>
      </c>
      <c r="B37" s="156" t="s">
        <v>45</v>
      </c>
      <c r="C37" s="165" t="s">
        <v>3</v>
      </c>
      <c r="D37" s="165" t="s">
        <v>10</v>
      </c>
      <c r="E37" s="41" t="s">
        <v>269</v>
      </c>
      <c r="F37" s="42" t="s">
        <v>93</v>
      </c>
      <c r="G37" s="230">
        <f>G38</f>
        <v>1548.529</v>
      </c>
      <c r="H37" s="230">
        <f>H38</f>
        <v>1530.2</v>
      </c>
      <c r="I37" s="125">
        <f t="shared" si="4"/>
        <v>98.816360558956276</v>
      </c>
    </row>
    <row r="38" spans="1:13">
      <c r="A38" s="155" t="s">
        <v>270</v>
      </c>
      <c r="B38" s="156" t="s">
        <v>45</v>
      </c>
      <c r="C38" s="165" t="s">
        <v>3</v>
      </c>
      <c r="D38" s="165" t="s">
        <v>10</v>
      </c>
      <c r="E38" s="41" t="s">
        <v>269</v>
      </c>
      <c r="F38" s="42" t="s">
        <v>94</v>
      </c>
      <c r="G38" s="230">
        <v>1548.529</v>
      </c>
      <c r="H38" s="230">
        <v>1530.2</v>
      </c>
      <c r="I38" s="125">
        <f t="shared" si="4"/>
        <v>98.816360558956276</v>
      </c>
    </row>
    <row r="39" spans="1:13" ht="13.5" customHeight="1">
      <c r="A39" s="159" t="s">
        <v>69</v>
      </c>
      <c r="B39" s="156" t="s">
        <v>45</v>
      </c>
      <c r="C39" s="165" t="s">
        <v>3</v>
      </c>
      <c r="D39" s="165" t="s">
        <v>10</v>
      </c>
      <c r="E39" s="41" t="s">
        <v>269</v>
      </c>
      <c r="F39" s="42" t="s">
        <v>95</v>
      </c>
      <c r="G39" s="230">
        <f>G40+G41+G42</f>
        <v>62.87</v>
      </c>
      <c r="H39" s="230">
        <f>H40+H41+H42</f>
        <v>62.867999999999995</v>
      </c>
      <c r="I39" s="125">
        <f t="shared" ref="I39:I54" si="5">H39/G39*100</f>
        <v>99.996818832511522</v>
      </c>
    </row>
    <row r="40" spans="1:13" ht="14.25" customHeight="1">
      <c r="A40" s="159" t="s">
        <v>70</v>
      </c>
      <c r="B40" s="156" t="s">
        <v>45</v>
      </c>
      <c r="C40" s="165" t="s">
        <v>3</v>
      </c>
      <c r="D40" s="165" t="s">
        <v>10</v>
      </c>
      <c r="E40" s="41" t="s">
        <v>269</v>
      </c>
      <c r="F40" s="42" t="s">
        <v>96</v>
      </c>
      <c r="G40" s="230">
        <v>6.2519999999999998</v>
      </c>
      <c r="H40" s="230">
        <v>6.25</v>
      </c>
      <c r="I40" s="125">
        <f t="shared" si="5"/>
        <v>99.968010236724254</v>
      </c>
      <c r="K40" s="105" t="s">
        <v>60</v>
      </c>
    </row>
    <row r="41" spans="1:13" ht="13.5" customHeight="1">
      <c r="A41" s="16" t="s">
        <v>102</v>
      </c>
      <c r="B41" s="156" t="s">
        <v>45</v>
      </c>
      <c r="C41" s="165" t="s">
        <v>3</v>
      </c>
      <c r="D41" s="165" t="s">
        <v>10</v>
      </c>
      <c r="E41" s="41" t="s">
        <v>269</v>
      </c>
      <c r="F41" s="42" t="s">
        <v>97</v>
      </c>
      <c r="G41" s="230">
        <v>4.9459999999999997</v>
      </c>
      <c r="H41" s="230">
        <v>4.9459999999999997</v>
      </c>
      <c r="I41" s="125">
        <f t="shared" si="5"/>
        <v>100</v>
      </c>
      <c r="K41" s="105"/>
    </row>
    <row r="42" spans="1:13" ht="15" customHeight="1">
      <c r="A42" s="16" t="s">
        <v>103</v>
      </c>
      <c r="B42" s="156" t="s">
        <v>45</v>
      </c>
      <c r="C42" s="165" t="s">
        <v>3</v>
      </c>
      <c r="D42" s="165" t="s">
        <v>10</v>
      </c>
      <c r="E42" s="41" t="s">
        <v>269</v>
      </c>
      <c r="F42" s="42" t="s">
        <v>104</v>
      </c>
      <c r="G42" s="230">
        <v>51.671999999999997</v>
      </c>
      <c r="H42" s="230">
        <v>51.671999999999997</v>
      </c>
      <c r="I42" s="125">
        <f t="shared" si="5"/>
        <v>100</v>
      </c>
      <c r="K42" s="105" t="s">
        <v>146</v>
      </c>
    </row>
    <row r="43" spans="1:13" ht="21">
      <c r="A43" s="148" t="s">
        <v>71</v>
      </c>
      <c r="B43" s="149" t="s">
        <v>45</v>
      </c>
      <c r="C43" s="166" t="s">
        <v>3</v>
      </c>
      <c r="D43" s="166" t="s">
        <v>10</v>
      </c>
      <c r="E43" s="150" t="s">
        <v>271</v>
      </c>
      <c r="F43" s="164"/>
      <c r="G43" s="223">
        <f>G44</f>
        <v>75</v>
      </c>
      <c r="H43" s="223">
        <f>H44</f>
        <v>75</v>
      </c>
      <c r="I43" s="125">
        <f t="shared" si="5"/>
        <v>100</v>
      </c>
    </row>
    <row r="44" spans="1:13" ht="22.5">
      <c r="A44" s="159" t="s">
        <v>67</v>
      </c>
      <c r="B44" s="156" t="s">
        <v>45</v>
      </c>
      <c r="C44" s="165" t="s">
        <v>3</v>
      </c>
      <c r="D44" s="165" t="s">
        <v>10</v>
      </c>
      <c r="E44" s="41" t="s">
        <v>271</v>
      </c>
      <c r="F44" s="42" t="s">
        <v>93</v>
      </c>
      <c r="G44" s="230">
        <f>G45</f>
        <v>75</v>
      </c>
      <c r="H44" s="230">
        <f>H45</f>
        <v>75</v>
      </c>
      <c r="I44" s="125">
        <f t="shared" si="5"/>
        <v>100</v>
      </c>
    </row>
    <row r="45" spans="1:13">
      <c r="A45" s="155" t="s">
        <v>270</v>
      </c>
      <c r="B45" s="156" t="s">
        <v>45</v>
      </c>
      <c r="C45" s="165" t="s">
        <v>3</v>
      </c>
      <c r="D45" s="165" t="s">
        <v>10</v>
      </c>
      <c r="E45" s="41" t="s">
        <v>271</v>
      </c>
      <c r="F45" s="42" t="s">
        <v>94</v>
      </c>
      <c r="G45" s="230">
        <v>75</v>
      </c>
      <c r="H45" s="230">
        <v>75</v>
      </c>
      <c r="I45" s="125">
        <f t="shared" si="5"/>
        <v>100</v>
      </c>
      <c r="K45" s="18"/>
      <c r="M45" s="18"/>
    </row>
    <row r="46" spans="1:13" ht="21">
      <c r="A46" s="167" t="s">
        <v>272</v>
      </c>
      <c r="B46" s="149" t="s">
        <v>45</v>
      </c>
      <c r="C46" s="150" t="s">
        <v>3</v>
      </c>
      <c r="D46" s="150" t="s">
        <v>10</v>
      </c>
      <c r="E46" s="150" t="s">
        <v>273</v>
      </c>
      <c r="F46" s="164"/>
      <c r="G46" s="219">
        <f>G47</f>
        <v>59.274000000000001</v>
      </c>
      <c r="H46" s="219">
        <f>H47</f>
        <v>59.274000000000001</v>
      </c>
      <c r="I46" s="125">
        <f t="shared" si="5"/>
        <v>100</v>
      </c>
    </row>
    <row r="47" spans="1:13">
      <c r="A47" s="159" t="s">
        <v>63</v>
      </c>
      <c r="B47" s="156" t="s">
        <v>45</v>
      </c>
      <c r="C47" s="41" t="s">
        <v>3</v>
      </c>
      <c r="D47" s="41" t="s">
        <v>10</v>
      </c>
      <c r="E47" s="41" t="s">
        <v>273</v>
      </c>
      <c r="F47" s="42" t="s">
        <v>90</v>
      </c>
      <c r="G47" s="226">
        <f>G48+G49</f>
        <v>59.274000000000001</v>
      </c>
      <c r="H47" s="226">
        <f>H48+H49</f>
        <v>59.274000000000001</v>
      </c>
      <c r="I47" s="124">
        <f t="shared" si="5"/>
        <v>100</v>
      </c>
    </row>
    <row r="48" spans="1:13">
      <c r="A48" s="159" t="s">
        <v>118</v>
      </c>
      <c r="B48" s="156" t="s">
        <v>45</v>
      </c>
      <c r="C48" s="41" t="s">
        <v>3</v>
      </c>
      <c r="D48" s="41" t="s">
        <v>10</v>
      </c>
      <c r="E48" s="41" t="s">
        <v>273</v>
      </c>
      <c r="F48" s="42" t="s">
        <v>91</v>
      </c>
      <c r="G48" s="226">
        <v>45.526000000000003</v>
      </c>
      <c r="H48" s="226">
        <v>45.526000000000003</v>
      </c>
      <c r="I48" s="125">
        <f t="shared" si="5"/>
        <v>100</v>
      </c>
    </row>
    <row r="49" spans="1:11" ht="24" customHeight="1">
      <c r="A49" s="160" t="s">
        <v>113</v>
      </c>
      <c r="B49" s="156" t="s">
        <v>45</v>
      </c>
      <c r="C49" s="41" t="s">
        <v>3</v>
      </c>
      <c r="D49" s="41" t="s">
        <v>10</v>
      </c>
      <c r="E49" s="41" t="s">
        <v>273</v>
      </c>
      <c r="F49" s="42" t="s">
        <v>114</v>
      </c>
      <c r="G49" s="226">
        <v>13.747999999999999</v>
      </c>
      <c r="H49" s="226">
        <v>13.747999999999999</v>
      </c>
      <c r="I49" s="125">
        <f t="shared" si="5"/>
        <v>100</v>
      </c>
    </row>
    <row r="50" spans="1:11" ht="21">
      <c r="A50" s="168" t="s">
        <v>105</v>
      </c>
      <c r="B50" s="169" t="s">
        <v>45</v>
      </c>
      <c r="C50" s="170" t="s">
        <v>3</v>
      </c>
      <c r="D50" s="169" t="s">
        <v>4</v>
      </c>
      <c r="E50" s="169"/>
      <c r="F50" s="164"/>
      <c r="G50" s="223">
        <f t="shared" ref="G50:H53" si="6">G51</f>
        <v>15.3</v>
      </c>
      <c r="H50" s="223">
        <f t="shared" si="6"/>
        <v>15.3</v>
      </c>
      <c r="I50" s="124">
        <f t="shared" si="5"/>
        <v>100</v>
      </c>
    </row>
    <row r="51" spans="1:11" ht="45.75" customHeight="1">
      <c r="A51" s="171" t="s">
        <v>106</v>
      </c>
      <c r="B51" s="172" t="s">
        <v>45</v>
      </c>
      <c r="C51" s="173" t="s">
        <v>3</v>
      </c>
      <c r="D51" s="172" t="s">
        <v>4</v>
      </c>
      <c r="E51" s="172" t="s">
        <v>274</v>
      </c>
      <c r="F51" s="42"/>
      <c r="G51" s="230">
        <f t="shared" si="6"/>
        <v>15.3</v>
      </c>
      <c r="H51" s="230">
        <f t="shared" si="6"/>
        <v>15.3</v>
      </c>
      <c r="I51" s="125">
        <f t="shared" si="5"/>
        <v>100</v>
      </c>
    </row>
    <row r="52" spans="1:11">
      <c r="A52" s="171" t="s">
        <v>55</v>
      </c>
      <c r="B52" s="172" t="s">
        <v>45</v>
      </c>
      <c r="C52" s="173" t="s">
        <v>3</v>
      </c>
      <c r="D52" s="172" t="s">
        <v>4</v>
      </c>
      <c r="E52" s="172" t="s">
        <v>275</v>
      </c>
      <c r="F52" s="42"/>
      <c r="G52" s="230">
        <f t="shared" si="6"/>
        <v>15.3</v>
      </c>
      <c r="H52" s="230">
        <f t="shared" si="6"/>
        <v>15.3</v>
      </c>
      <c r="I52" s="125">
        <f t="shared" si="5"/>
        <v>100</v>
      </c>
    </row>
    <row r="53" spans="1:11">
      <c r="A53" s="174" t="s">
        <v>261</v>
      </c>
      <c r="B53" s="172" t="s">
        <v>45</v>
      </c>
      <c r="C53" s="173" t="s">
        <v>3</v>
      </c>
      <c r="D53" s="172" t="s">
        <v>4</v>
      </c>
      <c r="E53" s="172" t="s">
        <v>275</v>
      </c>
      <c r="F53" s="42" t="s">
        <v>260</v>
      </c>
      <c r="G53" s="230">
        <f t="shared" si="6"/>
        <v>15.3</v>
      </c>
      <c r="H53" s="230">
        <f t="shared" si="6"/>
        <v>15.3</v>
      </c>
      <c r="I53" s="125">
        <f t="shared" si="5"/>
        <v>100</v>
      </c>
    </row>
    <row r="54" spans="1:11">
      <c r="A54" s="171" t="s">
        <v>55</v>
      </c>
      <c r="B54" s="172" t="s">
        <v>45</v>
      </c>
      <c r="C54" s="173" t="s">
        <v>3</v>
      </c>
      <c r="D54" s="172" t="s">
        <v>4</v>
      </c>
      <c r="E54" s="172" t="s">
        <v>275</v>
      </c>
      <c r="F54" s="42" t="s">
        <v>259</v>
      </c>
      <c r="G54" s="230">
        <f>25-9.7</f>
        <v>15.3</v>
      </c>
      <c r="H54" s="230">
        <f>25-9.7</f>
        <v>15.3</v>
      </c>
      <c r="I54" s="125">
        <f t="shared" si="5"/>
        <v>100</v>
      </c>
    </row>
    <row r="55" spans="1:11" s="217" customFormat="1">
      <c r="A55" s="148" t="s">
        <v>48</v>
      </c>
      <c r="B55" s="149" t="s">
        <v>45</v>
      </c>
      <c r="C55" s="166" t="s">
        <v>3</v>
      </c>
      <c r="D55" s="166" t="s">
        <v>13</v>
      </c>
      <c r="E55" s="169" t="s">
        <v>275</v>
      </c>
      <c r="F55" s="164"/>
      <c r="G55" s="223">
        <f t="shared" ref="G55:H57" si="7">G56</f>
        <v>122.6</v>
      </c>
      <c r="H55" s="223">
        <f t="shared" si="7"/>
        <v>122.6</v>
      </c>
      <c r="I55" s="124">
        <f t="shared" ref="I55:I57" si="8">I56</f>
        <v>100</v>
      </c>
      <c r="J55" s="216"/>
      <c r="K55" s="216"/>
    </row>
    <row r="56" spans="1:11">
      <c r="A56" s="159" t="s">
        <v>107</v>
      </c>
      <c r="B56" s="156" t="s">
        <v>45</v>
      </c>
      <c r="C56" s="165" t="s">
        <v>3</v>
      </c>
      <c r="D56" s="165" t="s">
        <v>13</v>
      </c>
      <c r="E56" s="172" t="s">
        <v>276</v>
      </c>
      <c r="F56" s="42"/>
      <c r="G56" s="230">
        <f t="shared" si="7"/>
        <v>122.6</v>
      </c>
      <c r="H56" s="230">
        <f t="shared" si="7"/>
        <v>122.6</v>
      </c>
      <c r="I56" s="125">
        <f t="shared" si="8"/>
        <v>100</v>
      </c>
    </row>
    <row r="57" spans="1:11">
      <c r="A57" s="174" t="s">
        <v>277</v>
      </c>
      <c r="B57" s="156" t="s">
        <v>45</v>
      </c>
      <c r="C57" s="165" t="s">
        <v>3</v>
      </c>
      <c r="D57" s="165" t="s">
        <v>13</v>
      </c>
      <c r="E57" s="172" t="s">
        <v>276</v>
      </c>
      <c r="F57" s="42" t="s">
        <v>128</v>
      </c>
      <c r="G57" s="230">
        <f t="shared" si="7"/>
        <v>122.6</v>
      </c>
      <c r="H57" s="230">
        <f t="shared" si="7"/>
        <v>122.6</v>
      </c>
      <c r="I57" s="125">
        <f t="shared" si="8"/>
        <v>100</v>
      </c>
    </row>
    <row r="58" spans="1:11">
      <c r="A58" s="159" t="s">
        <v>126</v>
      </c>
      <c r="B58" s="156" t="s">
        <v>45</v>
      </c>
      <c r="C58" s="165" t="s">
        <v>3</v>
      </c>
      <c r="D58" s="165" t="s">
        <v>13</v>
      </c>
      <c r="E58" s="172" t="s">
        <v>276</v>
      </c>
      <c r="F58" s="42" t="s">
        <v>127</v>
      </c>
      <c r="G58" s="230">
        <v>122.6</v>
      </c>
      <c r="H58" s="230">
        <v>122.6</v>
      </c>
      <c r="I58" s="125">
        <f t="shared" ref="I58" si="9">H58/G58*100</f>
        <v>100</v>
      </c>
    </row>
    <row r="59" spans="1:11">
      <c r="A59" s="175" t="s">
        <v>39</v>
      </c>
      <c r="B59" s="149" t="s">
        <v>45</v>
      </c>
      <c r="C59" s="150" t="s">
        <v>3</v>
      </c>
      <c r="D59" s="150" t="s">
        <v>49</v>
      </c>
      <c r="E59" s="150"/>
      <c r="F59" s="166"/>
      <c r="G59" s="219">
        <f>SUM(G60)</f>
        <v>50</v>
      </c>
      <c r="H59" s="219">
        <f>SUM(H60)</f>
        <v>0</v>
      </c>
      <c r="I59" s="124">
        <f t="shared" ref="I59:I74" si="10">H59/G59*100</f>
        <v>0</v>
      </c>
    </row>
    <row r="60" spans="1:11">
      <c r="A60" s="176" t="s">
        <v>108</v>
      </c>
      <c r="B60" s="156" t="s">
        <v>45</v>
      </c>
      <c r="C60" s="41" t="s">
        <v>3</v>
      </c>
      <c r="D60" s="41" t="s">
        <v>49</v>
      </c>
      <c r="E60" s="41" t="s">
        <v>278</v>
      </c>
      <c r="F60" s="177"/>
      <c r="G60" s="226">
        <f>SUM(G62)</f>
        <v>50</v>
      </c>
      <c r="H60" s="226">
        <f>SUM(H62)</f>
        <v>0</v>
      </c>
      <c r="I60" s="125">
        <f t="shared" si="10"/>
        <v>0</v>
      </c>
    </row>
    <row r="61" spans="1:11">
      <c r="A61" s="176" t="s">
        <v>72</v>
      </c>
      <c r="B61" s="156" t="s">
        <v>45</v>
      </c>
      <c r="C61" s="41" t="s">
        <v>3</v>
      </c>
      <c r="D61" s="41" t="s">
        <v>49</v>
      </c>
      <c r="E61" s="41" t="s">
        <v>279</v>
      </c>
      <c r="F61" s="178"/>
      <c r="G61" s="226">
        <f>G62</f>
        <v>50</v>
      </c>
      <c r="H61" s="226">
        <f>H62</f>
        <v>0</v>
      </c>
      <c r="I61" s="125">
        <f t="shared" si="10"/>
        <v>0</v>
      </c>
    </row>
    <row r="62" spans="1:11">
      <c r="A62" s="155" t="s">
        <v>73</v>
      </c>
      <c r="B62" s="156" t="s">
        <v>45</v>
      </c>
      <c r="C62" s="41" t="s">
        <v>3</v>
      </c>
      <c r="D62" s="41" t="s">
        <v>49</v>
      </c>
      <c r="E62" s="41" t="s">
        <v>279</v>
      </c>
      <c r="F62" s="42" t="s">
        <v>98</v>
      </c>
      <c r="G62" s="226">
        <v>50</v>
      </c>
      <c r="H62" s="226">
        <v>0</v>
      </c>
      <c r="I62" s="125">
        <f t="shared" si="10"/>
        <v>0</v>
      </c>
    </row>
    <row r="63" spans="1:11">
      <c r="A63" s="154" t="s">
        <v>50</v>
      </c>
      <c r="B63" s="149" t="s">
        <v>45</v>
      </c>
      <c r="C63" s="150" t="s">
        <v>3</v>
      </c>
      <c r="D63" s="150" t="s">
        <v>51</v>
      </c>
      <c r="E63" s="150"/>
      <c r="F63" s="164"/>
      <c r="G63" s="219">
        <f>G64+G68+G73</f>
        <v>1579.0820000000001</v>
      </c>
      <c r="H63" s="219">
        <f>H64+H68+H73</f>
        <v>1428.146</v>
      </c>
      <c r="I63" s="125">
        <f>H63/G63*100</f>
        <v>90.441535018447411</v>
      </c>
    </row>
    <row r="64" spans="1:11" ht="22.5">
      <c r="A64" s="158" t="s">
        <v>74</v>
      </c>
      <c r="B64" s="156" t="s">
        <v>45</v>
      </c>
      <c r="C64" s="41" t="s">
        <v>3</v>
      </c>
      <c r="D64" s="41" t="s">
        <v>51</v>
      </c>
      <c r="E64" s="41" t="s">
        <v>280</v>
      </c>
      <c r="F64" s="42"/>
      <c r="G64" s="226">
        <f t="shared" ref="G64:H66" si="11">G65</f>
        <v>321.79700000000003</v>
      </c>
      <c r="H64" s="226">
        <f t="shared" si="11"/>
        <v>297.66000000000003</v>
      </c>
      <c r="I64" s="124">
        <f t="shared" si="10"/>
        <v>92.499308570309864</v>
      </c>
    </row>
    <row r="65" spans="1:13" s="217" customFormat="1" ht="31.5">
      <c r="A65" s="154" t="s">
        <v>75</v>
      </c>
      <c r="B65" s="149" t="s">
        <v>45</v>
      </c>
      <c r="C65" s="150" t="s">
        <v>3</v>
      </c>
      <c r="D65" s="150" t="s">
        <v>51</v>
      </c>
      <c r="E65" s="150" t="s">
        <v>281</v>
      </c>
      <c r="F65" s="164"/>
      <c r="G65" s="219">
        <f t="shared" si="11"/>
        <v>321.79700000000003</v>
      </c>
      <c r="H65" s="219">
        <f t="shared" si="11"/>
        <v>297.66000000000003</v>
      </c>
      <c r="I65" s="240">
        <f t="shared" si="10"/>
        <v>92.499308570309864</v>
      </c>
      <c r="J65" s="216"/>
      <c r="K65" s="216"/>
    </row>
    <row r="66" spans="1:13" ht="22.5">
      <c r="A66" s="159" t="s">
        <v>67</v>
      </c>
      <c r="B66" s="156" t="s">
        <v>45</v>
      </c>
      <c r="C66" s="41" t="s">
        <v>3</v>
      </c>
      <c r="D66" s="41" t="s">
        <v>51</v>
      </c>
      <c r="E66" s="41" t="s">
        <v>281</v>
      </c>
      <c r="F66" s="42" t="s">
        <v>93</v>
      </c>
      <c r="G66" s="226">
        <f t="shared" si="11"/>
        <v>321.79700000000003</v>
      </c>
      <c r="H66" s="226">
        <f t="shared" si="11"/>
        <v>297.66000000000003</v>
      </c>
      <c r="I66" s="125">
        <f t="shared" si="10"/>
        <v>92.499308570309864</v>
      </c>
    </row>
    <row r="67" spans="1:13">
      <c r="A67" s="155" t="s">
        <v>270</v>
      </c>
      <c r="B67" s="156" t="s">
        <v>45</v>
      </c>
      <c r="C67" s="41" t="s">
        <v>3</v>
      </c>
      <c r="D67" s="41" t="s">
        <v>51</v>
      </c>
      <c r="E67" s="41" t="s">
        <v>281</v>
      </c>
      <c r="F67" s="42" t="s">
        <v>94</v>
      </c>
      <c r="G67" s="226">
        <v>321.79700000000003</v>
      </c>
      <c r="H67" s="226">
        <v>297.66000000000003</v>
      </c>
      <c r="I67" s="125">
        <f t="shared" si="10"/>
        <v>92.499308570309864</v>
      </c>
    </row>
    <row r="68" spans="1:13" ht="22.5">
      <c r="A68" s="179" t="s">
        <v>58</v>
      </c>
      <c r="B68" s="156" t="s">
        <v>45</v>
      </c>
      <c r="C68" s="41" t="s">
        <v>3</v>
      </c>
      <c r="D68" s="41" t="s">
        <v>51</v>
      </c>
      <c r="E68" s="41" t="s">
        <v>282</v>
      </c>
      <c r="F68" s="42"/>
      <c r="G68" s="226">
        <f>G69</f>
        <v>1079.4590000000001</v>
      </c>
      <c r="H68" s="226">
        <f>H69</f>
        <v>952.66</v>
      </c>
      <c r="I68" s="125">
        <f t="shared" si="10"/>
        <v>88.253467709287705</v>
      </c>
    </row>
    <row r="69" spans="1:13" s="217" customFormat="1" ht="12.75" customHeight="1">
      <c r="A69" s="167" t="s">
        <v>59</v>
      </c>
      <c r="B69" s="149" t="s">
        <v>45</v>
      </c>
      <c r="C69" s="150" t="s">
        <v>3</v>
      </c>
      <c r="D69" s="150" t="s">
        <v>51</v>
      </c>
      <c r="E69" s="150" t="s">
        <v>283</v>
      </c>
      <c r="F69" s="164"/>
      <c r="G69" s="219">
        <f>G70</f>
        <v>1079.4590000000001</v>
      </c>
      <c r="H69" s="219">
        <f>H70</f>
        <v>952.66</v>
      </c>
      <c r="I69" s="240">
        <f t="shared" si="10"/>
        <v>88.253467709287705</v>
      </c>
      <c r="J69" s="216"/>
      <c r="K69" s="216"/>
    </row>
    <row r="70" spans="1:13">
      <c r="A70" s="159" t="s">
        <v>63</v>
      </c>
      <c r="B70" s="156" t="s">
        <v>45</v>
      </c>
      <c r="C70" s="41" t="s">
        <v>3</v>
      </c>
      <c r="D70" s="41" t="s">
        <v>51</v>
      </c>
      <c r="E70" s="41" t="s">
        <v>283</v>
      </c>
      <c r="F70" s="42" t="s">
        <v>90</v>
      </c>
      <c r="G70" s="226">
        <f>G71+G72</f>
        <v>1079.4590000000001</v>
      </c>
      <c r="H70" s="226">
        <f>H71+H72</f>
        <v>952.66</v>
      </c>
      <c r="I70" s="125">
        <f t="shared" si="10"/>
        <v>88.253467709287705</v>
      </c>
    </row>
    <row r="71" spans="1:13" ht="14.25" customHeight="1">
      <c r="A71" s="159" t="s">
        <v>118</v>
      </c>
      <c r="B71" s="156" t="s">
        <v>45</v>
      </c>
      <c r="C71" s="41" t="s">
        <v>3</v>
      </c>
      <c r="D71" s="41" t="s">
        <v>51</v>
      </c>
      <c r="E71" s="41" t="s">
        <v>283</v>
      </c>
      <c r="F71" s="42" t="s">
        <v>91</v>
      </c>
      <c r="G71" s="226">
        <v>849.39400000000001</v>
      </c>
      <c r="H71" s="226">
        <v>740.41</v>
      </c>
      <c r="I71" s="125">
        <f t="shared" si="10"/>
        <v>87.169205339336045</v>
      </c>
    </row>
    <row r="72" spans="1:13" ht="14.25" customHeight="1">
      <c r="A72" s="160" t="s">
        <v>113</v>
      </c>
      <c r="B72" s="156" t="s">
        <v>45</v>
      </c>
      <c r="C72" s="41" t="s">
        <v>3</v>
      </c>
      <c r="D72" s="41" t="s">
        <v>51</v>
      </c>
      <c r="E72" s="41" t="s">
        <v>283</v>
      </c>
      <c r="F72" s="42" t="s">
        <v>114</v>
      </c>
      <c r="G72" s="226">
        <v>230.065</v>
      </c>
      <c r="H72" s="226">
        <v>212.25</v>
      </c>
      <c r="I72" s="125">
        <f t="shared" si="10"/>
        <v>92.256536196292345</v>
      </c>
    </row>
    <row r="73" spans="1:13" s="217" customFormat="1" ht="21.75" customHeight="1">
      <c r="A73" s="167" t="s">
        <v>272</v>
      </c>
      <c r="B73" s="149" t="s">
        <v>45</v>
      </c>
      <c r="C73" s="150" t="s">
        <v>3</v>
      </c>
      <c r="D73" s="150" t="s">
        <v>51</v>
      </c>
      <c r="E73" s="150" t="s">
        <v>284</v>
      </c>
      <c r="F73" s="164"/>
      <c r="G73" s="219">
        <f>G74</f>
        <v>177.82599999999999</v>
      </c>
      <c r="H73" s="219">
        <f>H74</f>
        <v>177.82599999999999</v>
      </c>
      <c r="I73" s="240">
        <f t="shared" si="10"/>
        <v>100</v>
      </c>
      <c r="J73" s="216"/>
      <c r="K73" s="216"/>
    </row>
    <row r="74" spans="1:13" ht="12.75" customHeight="1">
      <c r="A74" s="159" t="s">
        <v>63</v>
      </c>
      <c r="B74" s="156" t="s">
        <v>45</v>
      </c>
      <c r="C74" s="41" t="s">
        <v>3</v>
      </c>
      <c r="D74" s="41" t="s">
        <v>51</v>
      </c>
      <c r="E74" s="41" t="s">
        <v>284</v>
      </c>
      <c r="F74" s="42" t="s">
        <v>90</v>
      </c>
      <c r="G74" s="226">
        <f>G75+G76</f>
        <v>177.82599999999999</v>
      </c>
      <c r="H74" s="226">
        <f>H75+H76</f>
        <v>177.82599999999999</v>
      </c>
      <c r="I74" s="125">
        <f t="shared" si="10"/>
        <v>100</v>
      </c>
      <c r="K74" s="18"/>
      <c r="M74" s="18"/>
    </row>
    <row r="75" spans="1:13">
      <c r="A75" s="159" t="s">
        <v>118</v>
      </c>
      <c r="B75" s="156" t="s">
        <v>45</v>
      </c>
      <c r="C75" s="41" t="s">
        <v>3</v>
      </c>
      <c r="D75" s="41" t="s">
        <v>51</v>
      </c>
      <c r="E75" s="41" t="s">
        <v>284</v>
      </c>
      <c r="F75" s="42" t="s">
        <v>91</v>
      </c>
      <c r="G75" s="226">
        <f>182.1-45.526</f>
        <v>136.57399999999998</v>
      </c>
      <c r="H75" s="226">
        <f>182.1-45.526</f>
        <v>136.57399999999998</v>
      </c>
      <c r="I75" s="125">
        <f t="shared" ref="I75:I86" si="12">H75/G75*100</f>
        <v>100</v>
      </c>
    </row>
    <row r="76" spans="1:13" ht="23.25" customHeight="1">
      <c r="A76" s="160" t="s">
        <v>113</v>
      </c>
      <c r="B76" s="156" t="s">
        <v>45</v>
      </c>
      <c r="C76" s="41" t="s">
        <v>3</v>
      </c>
      <c r="D76" s="41" t="s">
        <v>51</v>
      </c>
      <c r="E76" s="41" t="s">
        <v>284</v>
      </c>
      <c r="F76" s="42" t="s">
        <v>114</v>
      </c>
      <c r="G76" s="226">
        <f>55-13.748</f>
        <v>41.252000000000002</v>
      </c>
      <c r="H76" s="226">
        <f>55-13.748</f>
        <v>41.252000000000002</v>
      </c>
      <c r="I76" s="125">
        <f t="shared" si="12"/>
        <v>100</v>
      </c>
    </row>
    <row r="77" spans="1:13">
      <c r="A77" s="154" t="s">
        <v>40</v>
      </c>
      <c r="B77" s="149" t="s">
        <v>45</v>
      </c>
      <c r="C77" s="150" t="s">
        <v>9</v>
      </c>
      <c r="D77" s="150"/>
      <c r="E77" s="150"/>
      <c r="F77" s="180"/>
      <c r="G77" s="219">
        <f>G78</f>
        <v>336.399</v>
      </c>
      <c r="H77" s="219">
        <f>H78</f>
        <v>336.399</v>
      </c>
      <c r="I77" s="125">
        <f t="shared" si="12"/>
        <v>100</v>
      </c>
    </row>
    <row r="78" spans="1:13">
      <c r="A78" s="154" t="s">
        <v>17</v>
      </c>
      <c r="B78" s="149" t="s">
        <v>45</v>
      </c>
      <c r="C78" s="150" t="s">
        <v>9</v>
      </c>
      <c r="D78" s="150" t="s">
        <v>29</v>
      </c>
      <c r="E78" s="150"/>
      <c r="F78" s="180"/>
      <c r="G78" s="219">
        <f>G80</f>
        <v>336.399</v>
      </c>
      <c r="H78" s="219">
        <f>H80</f>
        <v>336.399</v>
      </c>
      <c r="I78" s="125">
        <f t="shared" si="12"/>
        <v>100</v>
      </c>
    </row>
    <row r="79" spans="1:13">
      <c r="A79" s="158" t="s">
        <v>76</v>
      </c>
      <c r="B79" s="156" t="s">
        <v>45</v>
      </c>
      <c r="C79" s="41" t="s">
        <v>9</v>
      </c>
      <c r="D79" s="41" t="s">
        <v>29</v>
      </c>
      <c r="E79" s="41" t="s">
        <v>285</v>
      </c>
      <c r="F79" s="177"/>
      <c r="G79" s="226">
        <f>G80</f>
        <v>336.399</v>
      </c>
      <c r="H79" s="226">
        <f>H80</f>
        <v>336.399</v>
      </c>
      <c r="I79" s="125">
        <f t="shared" si="12"/>
        <v>100</v>
      </c>
    </row>
    <row r="80" spans="1:13" ht="22.5">
      <c r="A80" s="158" t="s">
        <v>77</v>
      </c>
      <c r="B80" s="156" t="s">
        <v>45</v>
      </c>
      <c r="C80" s="41" t="s">
        <v>9</v>
      </c>
      <c r="D80" s="41" t="s">
        <v>29</v>
      </c>
      <c r="E80" s="41" t="s">
        <v>286</v>
      </c>
      <c r="F80" s="177"/>
      <c r="G80" s="226">
        <f>G81+G84</f>
        <v>336.399</v>
      </c>
      <c r="H80" s="226">
        <f>H81+H84</f>
        <v>336.399</v>
      </c>
      <c r="I80" s="124">
        <f t="shared" si="12"/>
        <v>100</v>
      </c>
    </row>
    <row r="81" spans="1:11">
      <c r="A81" s="159" t="s">
        <v>63</v>
      </c>
      <c r="B81" s="156" t="s">
        <v>45</v>
      </c>
      <c r="C81" s="41" t="s">
        <v>9</v>
      </c>
      <c r="D81" s="41" t="s">
        <v>29</v>
      </c>
      <c r="E81" s="41" t="s">
        <v>286</v>
      </c>
      <c r="F81" s="42" t="s">
        <v>90</v>
      </c>
      <c r="G81" s="226">
        <f>G82+G83</f>
        <v>316.25</v>
      </c>
      <c r="H81" s="226">
        <f>H82+H83</f>
        <v>316.25</v>
      </c>
      <c r="I81" s="124">
        <f t="shared" si="12"/>
        <v>100</v>
      </c>
    </row>
    <row r="82" spans="1:11">
      <c r="A82" s="159" t="s">
        <v>115</v>
      </c>
      <c r="B82" s="156" t="s">
        <v>45</v>
      </c>
      <c r="C82" s="41" t="s">
        <v>9</v>
      </c>
      <c r="D82" s="41" t="s">
        <v>29</v>
      </c>
      <c r="E82" s="41" t="s">
        <v>286</v>
      </c>
      <c r="F82" s="42" t="s">
        <v>91</v>
      </c>
      <c r="G82" s="226">
        <v>243.697</v>
      </c>
      <c r="H82" s="226">
        <v>243.697</v>
      </c>
      <c r="I82" s="125">
        <f t="shared" si="12"/>
        <v>100</v>
      </c>
    </row>
    <row r="83" spans="1:11" ht="33.75">
      <c r="A83" s="160" t="s">
        <v>113</v>
      </c>
      <c r="B83" s="156" t="s">
        <v>45</v>
      </c>
      <c r="C83" s="41" t="s">
        <v>9</v>
      </c>
      <c r="D83" s="41" t="s">
        <v>29</v>
      </c>
      <c r="E83" s="41" t="s">
        <v>286</v>
      </c>
      <c r="F83" s="42" t="s">
        <v>114</v>
      </c>
      <c r="G83" s="226">
        <v>72.552999999999997</v>
      </c>
      <c r="H83" s="226">
        <v>72.552999999999997</v>
      </c>
      <c r="I83" s="125">
        <f t="shared" si="12"/>
        <v>100</v>
      </c>
    </row>
    <row r="84" spans="1:11" ht="13.5" customHeight="1">
      <c r="A84" s="159" t="s">
        <v>67</v>
      </c>
      <c r="B84" s="156" t="s">
        <v>45</v>
      </c>
      <c r="C84" s="41" t="s">
        <v>9</v>
      </c>
      <c r="D84" s="41" t="s">
        <v>29</v>
      </c>
      <c r="E84" s="41" t="s">
        <v>286</v>
      </c>
      <c r="F84" s="42" t="s">
        <v>93</v>
      </c>
      <c r="G84" s="226">
        <f>G85</f>
        <v>20.149000000000001</v>
      </c>
      <c r="H84" s="226">
        <f>H85</f>
        <v>20.149000000000001</v>
      </c>
      <c r="I84" s="125">
        <f t="shared" si="12"/>
        <v>100</v>
      </c>
    </row>
    <row r="85" spans="1:11" ht="15" customHeight="1">
      <c r="A85" s="155" t="s">
        <v>270</v>
      </c>
      <c r="B85" s="156" t="s">
        <v>45</v>
      </c>
      <c r="C85" s="41" t="s">
        <v>9</v>
      </c>
      <c r="D85" s="41" t="s">
        <v>29</v>
      </c>
      <c r="E85" s="41" t="s">
        <v>286</v>
      </c>
      <c r="F85" s="42" t="s">
        <v>94</v>
      </c>
      <c r="G85" s="226">
        <v>20.149000000000001</v>
      </c>
      <c r="H85" s="226">
        <v>20.149000000000001</v>
      </c>
      <c r="I85" s="125">
        <f t="shared" si="12"/>
        <v>100</v>
      </c>
    </row>
    <row r="86" spans="1:11">
      <c r="A86" s="154" t="s">
        <v>35</v>
      </c>
      <c r="B86" s="149" t="s">
        <v>45</v>
      </c>
      <c r="C86" s="150" t="s">
        <v>29</v>
      </c>
      <c r="D86" s="150"/>
      <c r="E86" s="150"/>
      <c r="F86" s="180"/>
      <c r="G86" s="219">
        <f>G87+G96</f>
        <v>100</v>
      </c>
      <c r="H86" s="219">
        <f>H87+H96</f>
        <v>33.75</v>
      </c>
      <c r="I86" s="125">
        <f t="shared" si="12"/>
        <v>33.75</v>
      </c>
    </row>
    <row r="87" spans="1:11" ht="22.5">
      <c r="A87" s="158" t="s">
        <v>42</v>
      </c>
      <c r="B87" s="156" t="s">
        <v>45</v>
      </c>
      <c r="C87" s="41" t="s">
        <v>29</v>
      </c>
      <c r="D87" s="41" t="s">
        <v>15</v>
      </c>
      <c r="E87" s="41"/>
      <c r="F87" s="180"/>
      <c r="G87" s="226">
        <f>G88+G92</f>
        <v>50</v>
      </c>
      <c r="H87" s="226">
        <f>H88+H92</f>
        <v>0</v>
      </c>
      <c r="I87" s="125">
        <f t="shared" ref="I87:I92" si="13">H87/G87*100</f>
        <v>0</v>
      </c>
    </row>
    <row r="88" spans="1:11" ht="22.5">
      <c r="A88" s="158" t="s">
        <v>43</v>
      </c>
      <c r="B88" s="156" t="s">
        <v>45</v>
      </c>
      <c r="C88" s="41" t="s">
        <v>29</v>
      </c>
      <c r="D88" s="41" t="s">
        <v>15</v>
      </c>
      <c r="E88" s="41" t="s">
        <v>287</v>
      </c>
      <c r="F88" s="180"/>
      <c r="G88" s="226">
        <f t="shared" ref="G88:H90" si="14">G89</f>
        <v>25</v>
      </c>
      <c r="H88" s="226">
        <f t="shared" si="14"/>
        <v>0</v>
      </c>
      <c r="I88" s="125">
        <f t="shared" si="13"/>
        <v>0</v>
      </c>
    </row>
    <row r="89" spans="1:11" s="217" customFormat="1" ht="21">
      <c r="A89" s="154" t="s">
        <v>44</v>
      </c>
      <c r="B89" s="149" t="s">
        <v>45</v>
      </c>
      <c r="C89" s="150" t="s">
        <v>29</v>
      </c>
      <c r="D89" s="150" t="s">
        <v>15</v>
      </c>
      <c r="E89" s="150" t="s">
        <v>288</v>
      </c>
      <c r="F89" s="180"/>
      <c r="G89" s="219">
        <f t="shared" si="14"/>
        <v>25</v>
      </c>
      <c r="H89" s="219">
        <f t="shared" si="14"/>
        <v>0</v>
      </c>
      <c r="I89" s="240">
        <f t="shared" si="13"/>
        <v>0</v>
      </c>
      <c r="J89" s="216"/>
      <c r="K89" s="216"/>
    </row>
    <row r="90" spans="1:11" ht="22.5">
      <c r="A90" s="158" t="s">
        <v>67</v>
      </c>
      <c r="B90" s="156" t="s">
        <v>45</v>
      </c>
      <c r="C90" s="41" t="s">
        <v>29</v>
      </c>
      <c r="D90" s="41" t="s">
        <v>15</v>
      </c>
      <c r="E90" s="41" t="s">
        <v>288</v>
      </c>
      <c r="F90" s="177">
        <v>240</v>
      </c>
      <c r="G90" s="226">
        <f t="shared" si="14"/>
        <v>25</v>
      </c>
      <c r="H90" s="226">
        <f t="shared" si="14"/>
        <v>0</v>
      </c>
      <c r="I90" s="124">
        <f t="shared" si="13"/>
        <v>0</v>
      </c>
    </row>
    <row r="91" spans="1:11">
      <c r="A91" s="155" t="s">
        <v>270</v>
      </c>
      <c r="B91" s="156" t="s">
        <v>45</v>
      </c>
      <c r="C91" s="41" t="s">
        <v>29</v>
      </c>
      <c r="D91" s="41" t="s">
        <v>15</v>
      </c>
      <c r="E91" s="41" t="s">
        <v>288</v>
      </c>
      <c r="F91" s="177">
        <v>244</v>
      </c>
      <c r="G91" s="226">
        <v>25</v>
      </c>
      <c r="H91" s="226">
        <v>0</v>
      </c>
      <c r="I91" s="125">
        <f t="shared" si="13"/>
        <v>0</v>
      </c>
    </row>
    <row r="92" spans="1:11">
      <c r="A92" s="158" t="s">
        <v>46</v>
      </c>
      <c r="B92" s="156" t="s">
        <v>45</v>
      </c>
      <c r="C92" s="41" t="s">
        <v>29</v>
      </c>
      <c r="D92" s="41" t="s">
        <v>15</v>
      </c>
      <c r="E92" s="41" t="s">
        <v>60</v>
      </c>
      <c r="F92" s="177"/>
      <c r="G92" s="226">
        <f t="shared" ref="G92:H94" si="15">G93</f>
        <v>25</v>
      </c>
      <c r="H92" s="226">
        <f t="shared" si="15"/>
        <v>0</v>
      </c>
      <c r="I92" s="125">
        <f t="shared" si="13"/>
        <v>0</v>
      </c>
    </row>
    <row r="93" spans="1:11" s="217" customFormat="1" ht="21">
      <c r="A93" s="154" t="s">
        <v>47</v>
      </c>
      <c r="B93" s="149" t="s">
        <v>45</v>
      </c>
      <c r="C93" s="150" t="s">
        <v>29</v>
      </c>
      <c r="D93" s="150" t="s">
        <v>15</v>
      </c>
      <c r="E93" s="150" t="s">
        <v>289</v>
      </c>
      <c r="F93" s="180"/>
      <c r="G93" s="219">
        <f t="shared" si="15"/>
        <v>25</v>
      </c>
      <c r="H93" s="219">
        <f t="shared" si="15"/>
        <v>0</v>
      </c>
      <c r="I93" s="125">
        <f t="shared" ref="I93:I114" si="16">H93/G93*100</f>
        <v>0</v>
      </c>
      <c r="J93" s="216"/>
      <c r="K93" s="216"/>
    </row>
    <row r="94" spans="1:11" ht="22.5">
      <c r="A94" s="158" t="s">
        <v>67</v>
      </c>
      <c r="B94" s="156" t="s">
        <v>45</v>
      </c>
      <c r="C94" s="41" t="s">
        <v>29</v>
      </c>
      <c r="D94" s="41" t="s">
        <v>15</v>
      </c>
      <c r="E94" s="41" t="s">
        <v>289</v>
      </c>
      <c r="F94" s="177">
        <v>240</v>
      </c>
      <c r="G94" s="226">
        <f t="shared" si="15"/>
        <v>25</v>
      </c>
      <c r="H94" s="226">
        <f t="shared" si="15"/>
        <v>0</v>
      </c>
      <c r="I94" s="125">
        <f t="shared" si="16"/>
        <v>0</v>
      </c>
    </row>
    <row r="95" spans="1:11">
      <c r="A95" s="155" t="s">
        <v>270</v>
      </c>
      <c r="B95" s="156" t="s">
        <v>45</v>
      </c>
      <c r="C95" s="41" t="s">
        <v>29</v>
      </c>
      <c r="D95" s="41" t="s">
        <v>15</v>
      </c>
      <c r="E95" s="41" t="s">
        <v>289</v>
      </c>
      <c r="F95" s="177">
        <v>244</v>
      </c>
      <c r="G95" s="226">
        <v>25</v>
      </c>
      <c r="H95" s="226">
        <v>0</v>
      </c>
      <c r="I95" s="125">
        <f t="shared" si="16"/>
        <v>0</v>
      </c>
    </row>
    <row r="96" spans="1:11">
      <c r="A96" s="154" t="s">
        <v>36</v>
      </c>
      <c r="B96" s="149" t="s">
        <v>45</v>
      </c>
      <c r="C96" s="150" t="s">
        <v>29</v>
      </c>
      <c r="D96" s="150" t="s">
        <v>34</v>
      </c>
      <c r="E96" s="150"/>
      <c r="F96" s="180" t="s">
        <v>53</v>
      </c>
      <c r="G96" s="219">
        <f t="shared" ref="G96:H99" si="17">G97</f>
        <v>50</v>
      </c>
      <c r="H96" s="219">
        <f t="shared" si="17"/>
        <v>33.75</v>
      </c>
      <c r="I96" s="125">
        <f t="shared" si="16"/>
        <v>67.5</v>
      </c>
    </row>
    <row r="97" spans="1:11" ht="22.5">
      <c r="A97" s="181" t="s">
        <v>78</v>
      </c>
      <c r="B97" s="172" t="s">
        <v>45</v>
      </c>
      <c r="C97" s="182" t="s">
        <v>29</v>
      </c>
      <c r="D97" s="182" t="s">
        <v>34</v>
      </c>
      <c r="E97" s="182" t="s">
        <v>290</v>
      </c>
      <c r="F97" s="183"/>
      <c r="G97" s="233">
        <f t="shared" si="17"/>
        <v>50</v>
      </c>
      <c r="H97" s="233">
        <f t="shared" si="17"/>
        <v>33.75</v>
      </c>
      <c r="I97" s="125">
        <f t="shared" si="16"/>
        <v>67.5</v>
      </c>
    </row>
    <row r="98" spans="1:11" s="217" customFormat="1">
      <c r="A98" s="241" t="s">
        <v>79</v>
      </c>
      <c r="B98" s="169" t="s">
        <v>45</v>
      </c>
      <c r="C98" s="242" t="s">
        <v>29</v>
      </c>
      <c r="D98" s="242" t="s">
        <v>34</v>
      </c>
      <c r="E98" s="242" t="s">
        <v>291</v>
      </c>
      <c r="F98" s="243"/>
      <c r="G98" s="244">
        <f t="shared" si="17"/>
        <v>50</v>
      </c>
      <c r="H98" s="244">
        <f t="shared" si="17"/>
        <v>33.75</v>
      </c>
      <c r="I98" s="125">
        <f t="shared" si="16"/>
        <v>67.5</v>
      </c>
      <c r="J98" s="216"/>
      <c r="K98" s="216"/>
    </row>
    <row r="99" spans="1:11" ht="22.5">
      <c r="A99" s="158" t="s">
        <v>67</v>
      </c>
      <c r="B99" s="172" t="s">
        <v>45</v>
      </c>
      <c r="C99" s="182" t="s">
        <v>29</v>
      </c>
      <c r="D99" s="182" t="s">
        <v>34</v>
      </c>
      <c r="E99" s="182" t="s">
        <v>291</v>
      </c>
      <c r="F99" s="42" t="s">
        <v>93</v>
      </c>
      <c r="G99" s="226">
        <f t="shared" si="17"/>
        <v>50</v>
      </c>
      <c r="H99" s="226">
        <f t="shared" si="17"/>
        <v>33.75</v>
      </c>
      <c r="I99" s="125">
        <f t="shared" si="16"/>
        <v>67.5</v>
      </c>
    </row>
    <row r="100" spans="1:11">
      <c r="A100" s="155" t="s">
        <v>270</v>
      </c>
      <c r="B100" s="172" t="s">
        <v>45</v>
      </c>
      <c r="C100" s="182" t="s">
        <v>29</v>
      </c>
      <c r="D100" s="182" t="s">
        <v>34</v>
      </c>
      <c r="E100" s="182" t="s">
        <v>291</v>
      </c>
      <c r="F100" s="42" t="s">
        <v>94</v>
      </c>
      <c r="G100" s="226">
        <v>50</v>
      </c>
      <c r="H100" s="226">
        <v>33.75</v>
      </c>
      <c r="I100" s="125">
        <f t="shared" si="16"/>
        <v>67.5</v>
      </c>
    </row>
    <row r="101" spans="1:11">
      <c r="A101" s="185" t="s">
        <v>32</v>
      </c>
      <c r="B101" s="149" t="s">
        <v>45</v>
      </c>
      <c r="C101" s="150" t="s">
        <v>10</v>
      </c>
      <c r="D101" s="150"/>
      <c r="E101" s="150"/>
      <c r="F101" s="164"/>
      <c r="G101" s="219">
        <f>G102+G113</f>
        <v>5532.5802800000001</v>
      </c>
      <c r="H101" s="219">
        <f>H102+H113</f>
        <v>3457.16</v>
      </c>
      <c r="I101" s="124">
        <f t="shared" si="16"/>
        <v>62.487299325731605</v>
      </c>
    </row>
    <row r="102" spans="1:11">
      <c r="A102" s="159" t="s">
        <v>80</v>
      </c>
      <c r="B102" s="156" t="s">
        <v>45</v>
      </c>
      <c r="C102" s="41" t="s">
        <v>10</v>
      </c>
      <c r="D102" s="41" t="s">
        <v>15</v>
      </c>
      <c r="E102" s="41"/>
      <c r="F102" s="42"/>
      <c r="G102" s="226">
        <f>G104+G110+G107</f>
        <v>2949.1880000000001</v>
      </c>
      <c r="H102" s="226">
        <f>H104+H110+H107</f>
        <v>1387.23</v>
      </c>
      <c r="I102" s="125">
        <f t="shared" si="16"/>
        <v>47.037693087046335</v>
      </c>
    </row>
    <row r="103" spans="1:11">
      <c r="A103" s="159" t="s">
        <v>292</v>
      </c>
      <c r="B103" s="156" t="s">
        <v>45</v>
      </c>
      <c r="C103" s="41" t="s">
        <v>10</v>
      </c>
      <c r="D103" s="41" t="s">
        <v>15</v>
      </c>
      <c r="E103" s="41" t="s">
        <v>293</v>
      </c>
      <c r="F103" s="42"/>
      <c r="G103" s="226">
        <f t="shared" ref="G103:H105" si="18">G104</f>
        <v>845.68799999999999</v>
      </c>
      <c r="H103" s="226">
        <f t="shared" si="18"/>
        <v>693.73</v>
      </c>
      <c r="I103" s="125">
        <f t="shared" si="16"/>
        <v>82.031434760810143</v>
      </c>
    </row>
    <row r="104" spans="1:11" s="217" customFormat="1" ht="63">
      <c r="A104" s="148" t="s">
        <v>81</v>
      </c>
      <c r="B104" s="149" t="s">
        <v>45</v>
      </c>
      <c r="C104" s="150" t="s">
        <v>10</v>
      </c>
      <c r="D104" s="150" t="s">
        <v>15</v>
      </c>
      <c r="E104" s="150" t="s">
        <v>294</v>
      </c>
      <c r="F104" s="164"/>
      <c r="G104" s="219">
        <f t="shared" si="18"/>
        <v>845.68799999999999</v>
      </c>
      <c r="H104" s="219">
        <f t="shared" si="18"/>
        <v>693.73</v>
      </c>
      <c r="I104" s="240">
        <f t="shared" si="16"/>
        <v>82.031434760810143</v>
      </c>
      <c r="J104" s="216"/>
      <c r="K104" s="216"/>
    </row>
    <row r="105" spans="1:11" ht="22.5">
      <c r="A105" s="158" t="s">
        <v>67</v>
      </c>
      <c r="B105" s="156" t="s">
        <v>45</v>
      </c>
      <c r="C105" s="41" t="s">
        <v>10</v>
      </c>
      <c r="D105" s="41" t="s">
        <v>15</v>
      </c>
      <c r="E105" s="41" t="s">
        <v>294</v>
      </c>
      <c r="F105" s="42" t="s">
        <v>93</v>
      </c>
      <c r="G105" s="226">
        <f t="shared" si="18"/>
        <v>845.68799999999999</v>
      </c>
      <c r="H105" s="226">
        <f t="shared" si="18"/>
        <v>693.73</v>
      </c>
      <c r="I105" s="125">
        <f t="shared" si="16"/>
        <v>82.031434760810143</v>
      </c>
    </row>
    <row r="106" spans="1:11">
      <c r="A106" s="155" t="s">
        <v>270</v>
      </c>
      <c r="B106" s="156" t="s">
        <v>45</v>
      </c>
      <c r="C106" s="41" t="s">
        <v>10</v>
      </c>
      <c r="D106" s="41" t="s">
        <v>15</v>
      </c>
      <c r="E106" s="41" t="s">
        <v>294</v>
      </c>
      <c r="F106" s="42" t="s">
        <v>94</v>
      </c>
      <c r="G106" s="226">
        <f>153.388+692.3</f>
        <v>845.68799999999999</v>
      </c>
      <c r="H106" s="226">
        <v>693.73</v>
      </c>
      <c r="I106" s="124">
        <f t="shared" si="16"/>
        <v>82.031434760810143</v>
      </c>
    </row>
    <row r="107" spans="1:11" s="217" customFormat="1" ht="42">
      <c r="A107" s="148" t="s">
        <v>295</v>
      </c>
      <c r="B107" s="149" t="s">
        <v>45</v>
      </c>
      <c r="C107" s="150" t="s">
        <v>10</v>
      </c>
      <c r="D107" s="150" t="s">
        <v>15</v>
      </c>
      <c r="E107" s="150" t="s">
        <v>296</v>
      </c>
      <c r="F107" s="164"/>
      <c r="G107" s="219">
        <f>G108</f>
        <v>1603.5</v>
      </c>
      <c r="H107" s="219">
        <f>H108</f>
        <v>193.5</v>
      </c>
      <c r="I107" s="240">
        <f t="shared" si="16"/>
        <v>12.067352666043032</v>
      </c>
      <c r="J107" s="216"/>
      <c r="K107" s="216"/>
    </row>
    <row r="108" spans="1:11" ht="22.5">
      <c r="A108" s="158" t="s">
        <v>67</v>
      </c>
      <c r="B108" s="156" t="s">
        <v>45</v>
      </c>
      <c r="C108" s="41" t="s">
        <v>10</v>
      </c>
      <c r="D108" s="41" t="s">
        <v>15</v>
      </c>
      <c r="E108" s="41" t="s">
        <v>296</v>
      </c>
      <c r="F108" s="42" t="s">
        <v>93</v>
      </c>
      <c r="G108" s="226">
        <f>G109</f>
        <v>1603.5</v>
      </c>
      <c r="H108" s="226">
        <f>H109</f>
        <v>193.5</v>
      </c>
      <c r="I108" s="125">
        <f t="shared" si="16"/>
        <v>12.067352666043032</v>
      </c>
    </row>
    <row r="109" spans="1:11">
      <c r="A109" s="155" t="s">
        <v>270</v>
      </c>
      <c r="B109" s="156" t="s">
        <v>45</v>
      </c>
      <c r="C109" s="41" t="s">
        <v>10</v>
      </c>
      <c r="D109" s="41" t="s">
        <v>15</v>
      </c>
      <c r="E109" s="41" t="s">
        <v>296</v>
      </c>
      <c r="F109" s="42" t="s">
        <v>94</v>
      </c>
      <c r="G109" s="226">
        <f>1000+603.5</f>
        <v>1603.5</v>
      </c>
      <c r="H109" s="226">
        <v>193.5</v>
      </c>
      <c r="I109" s="125">
        <f t="shared" si="16"/>
        <v>12.067352666043032</v>
      </c>
    </row>
    <row r="110" spans="1:11" s="217" customFormat="1">
      <c r="A110" s="154" t="s">
        <v>236</v>
      </c>
      <c r="B110" s="149" t="s">
        <v>45</v>
      </c>
      <c r="C110" s="150" t="s">
        <v>10</v>
      </c>
      <c r="D110" s="150" t="s">
        <v>15</v>
      </c>
      <c r="E110" s="150" t="s">
        <v>297</v>
      </c>
      <c r="F110" s="164"/>
      <c r="G110" s="219">
        <f>G111</f>
        <v>500</v>
      </c>
      <c r="H110" s="219">
        <f>H111</f>
        <v>500</v>
      </c>
      <c r="I110" s="240">
        <f t="shared" si="16"/>
        <v>100</v>
      </c>
      <c r="J110" s="216"/>
      <c r="K110" s="216"/>
    </row>
    <row r="111" spans="1:11" ht="22.5">
      <c r="A111" s="155" t="s">
        <v>67</v>
      </c>
      <c r="B111" s="156" t="s">
        <v>45</v>
      </c>
      <c r="C111" s="41" t="s">
        <v>10</v>
      </c>
      <c r="D111" s="41" t="s">
        <v>15</v>
      </c>
      <c r="E111" s="41" t="s">
        <v>297</v>
      </c>
      <c r="F111" s="42" t="s">
        <v>93</v>
      </c>
      <c r="G111" s="226">
        <f>G112</f>
        <v>500</v>
      </c>
      <c r="H111" s="226">
        <f>H112</f>
        <v>500</v>
      </c>
      <c r="I111" s="125">
        <f t="shared" si="16"/>
        <v>100</v>
      </c>
      <c r="K111" s="18"/>
    </row>
    <row r="112" spans="1:11">
      <c r="A112" s="159" t="s">
        <v>270</v>
      </c>
      <c r="B112" s="156" t="s">
        <v>45</v>
      </c>
      <c r="C112" s="41" t="s">
        <v>10</v>
      </c>
      <c r="D112" s="41" t="s">
        <v>15</v>
      </c>
      <c r="E112" s="41" t="s">
        <v>297</v>
      </c>
      <c r="F112" s="42" t="s">
        <v>94</v>
      </c>
      <c r="G112" s="226">
        <v>500</v>
      </c>
      <c r="H112" s="226">
        <v>500</v>
      </c>
      <c r="I112" s="125">
        <f t="shared" si="16"/>
        <v>100</v>
      </c>
    </row>
    <row r="113" spans="1:11">
      <c r="A113" s="148" t="s">
        <v>132</v>
      </c>
      <c r="B113" s="149" t="s">
        <v>45</v>
      </c>
      <c r="C113" s="150" t="s">
        <v>10</v>
      </c>
      <c r="D113" s="150" t="s">
        <v>133</v>
      </c>
      <c r="E113" s="150"/>
      <c r="F113" s="164"/>
      <c r="G113" s="219">
        <f>G114+G120+G123+G126+G129+G132</f>
        <v>2583.39228</v>
      </c>
      <c r="H113" s="219">
        <f>H114+H120+H123+H126+H129+H132</f>
        <v>2069.9299999999998</v>
      </c>
      <c r="I113" s="125">
        <f t="shared" si="16"/>
        <v>80.124494294765015</v>
      </c>
    </row>
    <row r="114" spans="1:11">
      <c r="A114" s="159" t="s">
        <v>132</v>
      </c>
      <c r="B114" s="156" t="s">
        <v>45</v>
      </c>
      <c r="C114" s="41" t="s">
        <v>10</v>
      </c>
      <c r="D114" s="41" t="s">
        <v>133</v>
      </c>
      <c r="E114" s="41" t="s">
        <v>298</v>
      </c>
      <c r="F114" s="42"/>
      <c r="G114" s="226">
        <f>G115</f>
        <v>400</v>
      </c>
      <c r="H114" s="226">
        <f>H115</f>
        <v>167.2</v>
      </c>
      <c r="I114" s="125">
        <f t="shared" si="16"/>
        <v>41.8</v>
      </c>
    </row>
    <row r="115" spans="1:11" s="217" customFormat="1">
      <c r="A115" s="148" t="s">
        <v>145</v>
      </c>
      <c r="B115" s="149" t="s">
        <v>45</v>
      </c>
      <c r="C115" s="150" t="s">
        <v>10</v>
      </c>
      <c r="D115" s="150" t="s">
        <v>133</v>
      </c>
      <c r="E115" s="150" t="s">
        <v>299</v>
      </c>
      <c r="F115" s="164"/>
      <c r="G115" s="219">
        <f>G116+G118</f>
        <v>400</v>
      </c>
      <c r="H115" s="219">
        <f>H116+H118</f>
        <v>167.2</v>
      </c>
      <c r="I115" s="124">
        <f t="shared" ref="I115:I131" si="19">H115/G115*100</f>
        <v>41.8</v>
      </c>
      <c r="J115" s="216"/>
      <c r="K115" s="216"/>
    </row>
    <row r="116" spans="1:11" ht="22.5">
      <c r="A116" s="158" t="s">
        <v>67</v>
      </c>
      <c r="B116" s="156" t="s">
        <v>45</v>
      </c>
      <c r="C116" s="41" t="s">
        <v>10</v>
      </c>
      <c r="D116" s="41" t="s">
        <v>133</v>
      </c>
      <c r="E116" s="41" t="s">
        <v>299</v>
      </c>
      <c r="F116" s="42" t="s">
        <v>93</v>
      </c>
      <c r="G116" s="226">
        <f>G117</f>
        <v>385.8</v>
      </c>
      <c r="H116" s="226">
        <f>H117</f>
        <v>153</v>
      </c>
      <c r="I116" s="125">
        <f t="shared" si="19"/>
        <v>39.657853810264385</v>
      </c>
    </row>
    <row r="117" spans="1:11">
      <c r="A117" s="155" t="s">
        <v>270</v>
      </c>
      <c r="B117" s="156" t="s">
        <v>45</v>
      </c>
      <c r="C117" s="41" t="s">
        <v>10</v>
      </c>
      <c r="D117" s="41" t="s">
        <v>133</v>
      </c>
      <c r="E117" s="41" t="s">
        <v>299</v>
      </c>
      <c r="F117" s="42" t="s">
        <v>94</v>
      </c>
      <c r="G117" s="226">
        <f>400-14.2</f>
        <v>385.8</v>
      </c>
      <c r="H117" s="226">
        <v>153</v>
      </c>
      <c r="I117" s="125">
        <f t="shared" si="19"/>
        <v>39.657853810264385</v>
      </c>
    </row>
    <row r="118" spans="1:11">
      <c r="A118" s="159" t="s">
        <v>69</v>
      </c>
      <c r="B118" s="156" t="s">
        <v>45</v>
      </c>
      <c r="C118" s="41" t="s">
        <v>10</v>
      </c>
      <c r="D118" s="41" t="s">
        <v>133</v>
      </c>
      <c r="E118" s="41" t="s">
        <v>299</v>
      </c>
      <c r="F118" s="42" t="s">
        <v>95</v>
      </c>
      <c r="G118" s="226">
        <f>G119</f>
        <v>14.2</v>
      </c>
      <c r="H118" s="226">
        <f>H119</f>
        <v>14.2</v>
      </c>
      <c r="I118" s="125">
        <f t="shared" si="19"/>
        <v>100</v>
      </c>
    </row>
    <row r="119" spans="1:11">
      <c r="A119" s="16" t="s">
        <v>103</v>
      </c>
      <c r="B119" s="156" t="s">
        <v>45</v>
      </c>
      <c r="C119" s="41" t="s">
        <v>10</v>
      </c>
      <c r="D119" s="41" t="s">
        <v>133</v>
      </c>
      <c r="E119" s="41" t="s">
        <v>299</v>
      </c>
      <c r="F119" s="42" t="s">
        <v>104</v>
      </c>
      <c r="G119" s="226">
        <v>14.2</v>
      </c>
      <c r="H119" s="226">
        <v>14.2</v>
      </c>
      <c r="I119" s="125">
        <f t="shared" si="19"/>
        <v>100</v>
      </c>
    </row>
    <row r="120" spans="1:11" ht="22.5" hidden="1">
      <c r="A120" s="186" t="s">
        <v>148</v>
      </c>
      <c r="B120" s="187" t="s">
        <v>45</v>
      </c>
      <c r="C120" s="188" t="s">
        <v>10</v>
      </c>
      <c r="D120" s="188" t="s">
        <v>133</v>
      </c>
      <c r="E120" s="189" t="str">
        <f>E121</f>
        <v>53 1 00 S0020</v>
      </c>
      <c r="F120" s="190"/>
      <c r="G120" s="226">
        <f>G122</f>
        <v>0</v>
      </c>
      <c r="H120" s="226">
        <f>H122</f>
        <v>0</v>
      </c>
      <c r="I120" s="125" t="e">
        <f t="shared" si="19"/>
        <v>#DIV/0!</v>
      </c>
    </row>
    <row r="121" spans="1:11" hidden="1">
      <c r="A121" s="186" t="s">
        <v>123</v>
      </c>
      <c r="B121" s="187" t="s">
        <v>45</v>
      </c>
      <c r="C121" s="188" t="s">
        <v>10</v>
      </c>
      <c r="D121" s="188" t="s">
        <v>133</v>
      </c>
      <c r="E121" s="189" t="str">
        <f>E122</f>
        <v>53 1 00 S0020</v>
      </c>
      <c r="F121" s="190" t="s">
        <v>128</v>
      </c>
      <c r="G121" s="226">
        <v>0</v>
      </c>
      <c r="H121" s="226">
        <v>0</v>
      </c>
      <c r="I121" s="125" t="e">
        <f t="shared" si="19"/>
        <v>#DIV/0!</v>
      </c>
    </row>
    <row r="122" spans="1:11" ht="33.75" hidden="1">
      <c r="A122" s="186" t="s">
        <v>147</v>
      </c>
      <c r="B122" s="187" t="s">
        <v>45</v>
      </c>
      <c r="C122" s="188" t="s">
        <v>10</v>
      </c>
      <c r="D122" s="188" t="s">
        <v>133</v>
      </c>
      <c r="E122" s="189" t="s">
        <v>150</v>
      </c>
      <c r="F122" s="190" t="s">
        <v>149</v>
      </c>
      <c r="G122" s="226">
        <v>0</v>
      </c>
      <c r="H122" s="226">
        <v>0</v>
      </c>
      <c r="I122" s="125" t="e">
        <f t="shared" si="19"/>
        <v>#DIV/0!</v>
      </c>
    </row>
    <row r="123" spans="1:11" s="217" customFormat="1" ht="31.5">
      <c r="A123" s="245" t="s">
        <v>300</v>
      </c>
      <c r="B123" s="246" t="s">
        <v>45</v>
      </c>
      <c r="C123" s="247" t="s">
        <v>10</v>
      </c>
      <c r="D123" s="247" t="s">
        <v>133</v>
      </c>
      <c r="E123" s="248" t="str">
        <f>E124</f>
        <v>53 1 00 L5270</v>
      </c>
      <c r="F123" s="249"/>
      <c r="G123" s="219">
        <f>G125</f>
        <v>1423.912</v>
      </c>
      <c r="H123" s="219">
        <f>H125</f>
        <v>1240.8699999999999</v>
      </c>
      <c r="I123" s="240">
        <f t="shared" si="19"/>
        <v>87.145132564371934</v>
      </c>
      <c r="J123" s="216"/>
      <c r="K123" s="216"/>
    </row>
    <row r="124" spans="1:11">
      <c r="A124" s="186" t="s">
        <v>123</v>
      </c>
      <c r="B124" s="187" t="s">
        <v>45</v>
      </c>
      <c r="C124" s="188" t="s">
        <v>10</v>
      </c>
      <c r="D124" s="188" t="s">
        <v>133</v>
      </c>
      <c r="E124" s="189" t="str">
        <f>E125</f>
        <v>53 1 00 L5270</v>
      </c>
      <c r="F124" s="190" t="s">
        <v>128</v>
      </c>
      <c r="G124" s="226">
        <f>G125</f>
        <v>1423.912</v>
      </c>
      <c r="H124" s="226">
        <f>H125</f>
        <v>1240.8699999999999</v>
      </c>
      <c r="I124" s="125">
        <f t="shared" si="19"/>
        <v>87.145132564371934</v>
      </c>
    </row>
    <row r="125" spans="1:11" ht="33.75">
      <c r="A125" s="186" t="s">
        <v>147</v>
      </c>
      <c r="B125" s="187" t="s">
        <v>45</v>
      </c>
      <c r="C125" s="188" t="s">
        <v>10</v>
      </c>
      <c r="D125" s="188" t="s">
        <v>133</v>
      </c>
      <c r="E125" s="189" t="s">
        <v>301</v>
      </c>
      <c r="F125" s="190" t="s">
        <v>149</v>
      </c>
      <c r="G125" s="226">
        <v>1423.912</v>
      </c>
      <c r="H125" s="226">
        <v>1240.8699999999999</v>
      </c>
      <c r="I125" s="124">
        <f t="shared" si="19"/>
        <v>87.145132564371934</v>
      </c>
    </row>
    <row r="126" spans="1:11" s="217" customFormat="1" ht="21">
      <c r="A126" s="245" t="s">
        <v>302</v>
      </c>
      <c r="B126" s="246" t="s">
        <v>45</v>
      </c>
      <c r="C126" s="247" t="s">
        <v>10</v>
      </c>
      <c r="D126" s="247" t="s">
        <v>133</v>
      </c>
      <c r="E126" s="248" t="str">
        <f>E127</f>
        <v>53 1 00 S8440</v>
      </c>
      <c r="F126" s="249"/>
      <c r="G126" s="219">
        <f>G128</f>
        <v>560.99</v>
      </c>
      <c r="H126" s="219">
        <f>H128</f>
        <v>488.88</v>
      </c>
      <c r="I126" s="124">
        <f t="shared" si="19"/>
        <v>87.145938430275052</v>
      </c>
      <c r="J126" s="216"/>
      <c r="K126" s="216"/>
    </row>
    <row r="127" spans="1:11">
      <c r="A127" s="186" t="s">
        <v>123</v>
      </c>
      <c r="B127" s="187" t="s">
        <v>45</v>
      </c>
      <c r="C127" s="188" t="s">
        <v>10</v>
      </c>
      <c r="D127" s="188" t="s">
        <v>133</v>
      </c>
      <c r="E127" s="189" t="str">
        <f>E128</f>
        <v>53 1 00 S8440</v>
      </c>
      <c r="F127" s="190" t="s">
        <v>128</v>
      </c>
      <c r="G127" s="226">
        <f>G128</f>
        <v>560.99</v>
      </c>
      <c r="H127" s="226">
        <f>H128</f>
        <v>488.88</v>
      </c>
      <c r="I127" s="125">
        <f t="shared" si="19"/>
        <v>87.145938430275052</v>
      </c>
    </row>
    <row r="128" spans="1:11" ht="33.75">
      <c r="A128" s="186" t="s">
        <v>147</v>
      </c>
      <c r="B128" s="187" t="s">
        <v>45</v>
      </c>
      <c r="C128" s="188" t="s">
        <v>10</v>
      </c>
      <c r="D128" s="188" t="s">
        <v>133</v>
      </c>
      <c r="E128" s="189" t="s">
        <v>303</v>
      </c>
      <c r="F128" s="190" t="s">
        <v>149</v>
      </c>
      <c r="G128" s="226">
        <v>560.99</v>
      </c>
      <c r="H128" s="226">
        <v>488.88</v>
      </c>
      <c r="I128" s="125">
        <f t="shared" si="19"/>
        <v>87.145938430275052</v>
      </c>
    </row>
    <row r="129" spans="1:11" s="217" customFormat="1" ht="21">
      <c r="A129" s="245" t="s">
        <v>304</v>
      </c>
      <c r="B129" s="246" t="s">
        <v>45</v>
      </c>
      <c r="C129" s="247" t="s">
        <v>10</v>
      </c>
      <c r="D129" s="247" t="s">
        <v>133</v>
      </c>
      <c r="E129" s="248" t="str">
        <f>E130</f>
        <v>53 1 00 L5270</v>
      </c>
      <c r="F129" s="249"/>
      <c r="G129" s="219">
        <f>G131</f>
        <v>142.39127999999999</v>
      </c>
      <c r="H129" s="219">
        <f>H131</f>
        <v>124.09</v>
      </c>
      <c r="I129" s="240">
        <f t="shared" si="19"/>
        <v>87.147190474023418</v>
      </c>
      <c r="J129" s="216"/>
      <c r="K129" s="216"/>
    </row>
    <row r="130" spans="1:11">
      <c r="A130" s="186" t="s">
        <v>261</v>
      </c>
      <c r="B130" s="187" t="s">
        <v>45</v>
      </c>
      <c r="C130" s="188" t="s">
        <v>10</v>
      </c>
      <c r="D130" s="188" t="s">
        <v>133</v>
      </c>
      <c r="E130" s="189" t="str">
        <f>E131</f>
        <v>53 1 00 L5270</v>
      </c>
      <c r="F130" s="190" t="s">
        <v>259</v>
      </c>
      <c r="G130" s="226">
        <f>G131</f>
        <v>142.39127999999999</v>
      </c>
      <c r="H130" s="226">
        <v>124.09</v>
      </c>
      <c r="I130" s="125">
        <f t="shared" si="19"/>
        <v>87.147190474023418</v>
      </c>
    </row>
    <row r="131" spans="1:11">
      <c r="A131" s="186" t="s">
        <v>55</v>
      </c>
      <c r="B131" s="187" t="s">
        <v>45</v>
      </c>
      <c r="C131" s="188" t="s">
        <v>10</v>
      </c>
      <c r="D131" s="188" t="s">
        <v>133</v>
      </c>
      <c r="E131" s="189" t="s">
        <v>301</v>
      </c>
      <c r="F131" s="190" t="s">
        <v>259</v>
      </c>
      <c r="G131" s="226">
        <v>142.39127999999999</v>
      </c>
      <c r="H131" s="226">
        <v>124.09</v>
      </c>
      <c r="I131" s="125">
        <f t="shared" si="19"/>
        <v>87.147190474023418</v>
      </c>
    </row>
    <row r="132" spans="1:11" s="217" customFormat="1" ht="14.25" customHeight="1">
      <c r="A132" s="245" t="s">
        <v>305</v>
      </c>
      <c r="B132" s="246" t="s">
        <v>45</v>
      </c>
      <c r="C132" s="247" t="s">
        <v>10</v>
      </c>
      <c r="D132" s="247" t="s">
        <v>133</v>
      </c>
      <c r="E132" s="248" t="str">
        <f>E133</f>
        <v>53 1 00 S8440</v>
      </c>
      <c r="F132" s="249"/>
      <c r="G132" s="219">
        <f>G134</f>
        <v>56.098999999999997</v>
      </c>
      <c r="H132" s="219">
        <f>H134</f>
        <v>48.89</v>
      </c>
      <c r="I132" s="240">
        <f t="shared" ref="I132:I137" si="20">H132/G132*100</f>
        <v>87.149503556213119</v>
      </c>
      <c r="J132" s="216"/>
      <c r="K132" s="216"/>
    </row>
    <row r="133" spans="1:11">
      <c r="A133" s="186" t="s">
        <v>261</v>
      </c>
      <c r="B133" s="187" t="s">
        <v>45</v>
      </c>
      <c r="C133" s="188" t="s">
        <v>10</v>
      </c>
      <c r="D133" s="188" t="s">
        <v>133</v>
      </c>
      <c r="E133" s="189" t="str">
        <f>E134</f>
        <v>53 1 00 S8440</v>
      </c>
      <c r="F133" s="190" t="s">
        <v>259</v>
      </c>
      <c r="G133" s="226">
        <f>G134</f>
        <v>56.098999999999997</v>
      </c>
      <c r="H133" s="226">
        <f>H134</f>
        <v>48.89</v>
      </c>
      <c r="I133" s="125">
        <f t="shared" si="20"/>
        <v>87.149503556213119</v>
      </c>
    </row>
    <row r="134" spans="1:11">
      <c r="A134" s="186" t="s">
        <v>55</v>
      </c>
      <c r="B134" s="187" t="s">
        <v>45</v>
      </c>
      <c r="C134" s="188" t="s">
        <v>10</v>
      </c>
      <c r="D134" s="188" t="s">
        <v>133</v>
      </c>
      <c r="E134" s="189" t="s">
        <v>303</v>
      </c>
      <c r="F134" s="190" t="s">
        <v>259</v>
      </c>
      <c r="G134" s="226">
        <v>56.098999999999997</v>
      </c>
      <c r="H134" s="226">
        <v>48.89</v>
      </c>
      <c r="I134" s="125">
        <f t="shared" si="20"/>
        <v>87.149503556213119</v>
      </c>
    </row>
    <row r="135" spans="1:11">
      <c r="A135" s="154" t="s">
        <v>11</v>
      </c>
      <c r="B135" s="149" t="s">
        <v>45</v>
      </c>
      <c r="C135" s="150" t="s">
        <v>12</v>
      </c>
      <c r="D135" s="191"/>
      <c r="E135" s="191"/>
      <c r="F135" s="192"/>
      <c r="G135" s="219">
        <f>G136+G142+G150</f>
        <v>9776.9237099999991</v>
      </c>
      <c r="H135" s="219">
        <f>H136+H142+H150</f>
        <v>8579.2537099999972</v>
      </c>
      <c r="I135" s="125">
        <f t="shared" si="20"/>
        <v>87.750032264494351</v>
      </c>
    </row>
    <row r="136" spans="1:11">
      <c r="A136" s="154" t="s">
        <v>306</v>
      </c>
      <c r="B136" s="149" t="s">
        <v>45</v>
      </c>
      <c r="C136" s="150" t="s">
        <v>12</v>
      </c>
      <c r="D136" s="150" t="s">
        <v>3</v>
      </c>
      <c r="E136" s="191"/>
      <c r="F136" s="192"/>
      <c r="G136" s="231">
        <f t="shared" ref="G136:H140" si="21">G137</f>
        <v>1638.538</v>
      </c>
      <c r="H136" s="231">
        <f t="shared" si="21"/>
        <v>1632.87</v>
      </c>
      <c r="I136" s="125">
        <f t="shared" si="20"/>
        <v>99.654081870545568</v>
      </c>
    </row>
    <row r="137" spans="1:11">
      <c r="A137" s="158" t="s">
        <v>33</v>
      </c>
      <c r="B137" s="156" t="s">
        <v>45</v>
      </c>
      <c r="C137" s="41" t="s">
        <v>12</v>
      </c>
      <c r="D137" s="41" t="s">
        <v>3</v>
      </c>
      <c r="E137" s="193" t="s">
        <v>307</v>
      </c>
      <c r="F137" s="194"/>
      <c r="G137" s="226">
        <f t="shared" si="21"/>
        <v>1638.538</v>
      </c>
      <c r="H137" s="226">
        <f t="shared" si="21"/>
        <v>1632.87</v>
      </c>
      <c r="I137" s="125">
        <f t="shared" si="20"/>
        <v>99.654081870545568</v>
      </c>
    </row>
    <row r="138" spans="1:11" s="217" customFormat="1">
      <c r="A138" s="154" t="s">
        <v>308</v>
      </c>
      <c r="B138" s="149" t="s">
        <v>45</v>
      </c>
      <c r="C138" s="150" t="s">
        <v>12</v>
      </c>
      <c r="D138" s="150" t="s">
        <v>3</v>
      </c>
      <c r="E138" s="191" t="s">
        <v>309</v>
      </c>
      <c r="F138" s="195"/>
      <c r="G138" s="235">
        <f t="shared" si="21"/>
        <v>1638.538</v>
      </c>
      <c r="H138" s="235">
        <f t="shared" si="21"/>
        <v>1632.87</v>
      </c>
      <c r="I138" s="240">
        <f t="shared" ref="I138:I141" si="22">H138/G138*100</f>
        <v>99.654081870545568</v>
      </c>
      <c r="J138" s="216"/>
      <c r="K138" s="216"/>
    </row>
    <row r="139" spans="1:11">
      <c r="A139" s="159" t="s">
        <v>82</v>
      </c>
      <c r="B139" s="156" t="s">
        <v>45</v>
      </c>
      <c r="C139" s="41" t="s">
        <v>12</v>
      </c>
      <c r="D139" s="41" t="s">
        <v>3</v>
      </c>
      <c r="E139" s="193" t="s">
        <v>309</v>
      </c>
      <c r="F139" s="196"/>
      <c r="G139" s="234">
        <f t="shared" si="21"/>
        <v>1638.538</v>
      </c>
      <c r="H139" s="234">
        <f t="shared" si="21"/>
        <v>1632.87</v>
      </c>
      <c r="I139" s="125">
        <f t="shared" si="22"/>
        <v>99.654081870545568</v>
      </c>
    </row>
    <row r="140" spans="1:11" ht="22.5">
      <c r="A140" s="158" t="s">
        <v>67</v>
      </c>
      <c r="B140" s="156" t="s">
        <v>45</v>
      </c>
      <c r="C140" s="41" t="s">
        <v>12</v>
      </c>
      <c r="D140" s="41" t="s">
        <v>3</v>
      </c>
      <c r="E140" s="193" t="s">
        <v>309</v>
      </c>
      <c r="F140" s="196">
        <v>240</v>
      </c>
      <c r="G140" s="234">
        <f t="shared" si="21"/>
        <v>1638.538</v>
      </c>
      <c r="H140" s="234">
        <f t="shared" si="21"/>
        <v>1632.87</v>
      </c>
      <c r="I140" s="125">
        <f t="shared" si="22"/>
        <v>99.654081870545568</v>
      </c>
      <c r="K140" s="18"/>
    </row>
    <row r="141" spans="1:11">
      <c r="A141" s="155" t="s">
        <v>270</v>
      </c>
      <c r="B141" s="156" t="s">
        <v>45</v>
      </c>
      <c r="C141" s="41" t="s">
        <v>12</v>
      </c>
      <c r="D141" s="41" t="s">
        <v>3</v>
      </c>
      <c r="E141" s="193" t="s">
        <v>309</v>
      </c>
      <c r="F141" s="196">
        <v>244</v>
      </c>
      <c r="G141" s="234">
        <v>1638.538</v>
      </c>
      <c r="H141" s="234">
        <v>1632.87</v>
      </c>
      <c r="I141" s="125">
        <f t="shared" si="22"/>
        <v>99.654081870545568</v>
      </c>
      <c r="K141" s="18"/>
    </row>
    <row r="142" spans="1:11">
      <c r="A142" s="175" t="s">
        <v>26</v>
      </c>
      <c r="B142" s="149" t="s">
        <v>45</v>
      </c>
      <c r="C142" s="150" t="s">
        <v>12</v>
      </c>
      <c r="D142" s="150" t="s">
        <v>9</v>
      </c>
      <c r="E142" s="191"/>
      <c r="F142" s="192"/>
      <c r="G142" s="235">
        <f>G143</f>
        <v>2549.6379999999999</v>
      </c>
      <c r="H142" s="235">
        <f>H143</f>
        <v>1947.5400000000002</v>
      </c>
      <c r="I142" s="125">
        <f t="shared" ref="I142:I143" si="23">I143</f>
        <v>0</v>
      </c>
    </row>
    <row r="143" spans="1:11">
      <c r="A143" s="155" t="s">
        <v>41</v>
      </c>
      <c r="B143" s="156" t="s">
        <v>45</v>
      </c>
      <c r="C143" s="41" t="s">
        <v>12</v>
      </c>
      <c r="D143" s="41" t="s">
        <v>9</v>
      </c>
      <c r="E143" s="197" t="s">
        <v>310</v>
      </c>
      <c r="F143" s="194"/>
      <c r="G143" s="234">
        <f>G144</f>
        <v>2549.6379999999999</v>
      </c>
      <c r="H143" s="234">
        <f>H144</f>
        <v>1947.5400000000002</v>
      </c>
      <c r="I143" s="125">
        <f t="shared" si="23"/>
        <v>0</v>
      </c>
    </row>
    <row r="144" spans="1:11" ht="22.5">
      <c r="A144" s="155" t="s">
        <v>83</v>
      </c>
      <c r="B144" s="156" t="s">
        <v>45</v>
      </c>
      <c r="C144" s="41" t="s">
        <v>12</v>
      </c>
      <c r="D144" s="41" t="s">
        <v>9</v>
      </c>
      <c r="E144" s="193" t="s">
        <v>311</v>
      </c>
      <c r="F144" s="194"/>
      <c r="G144" s="234">
        <f>G145+G148</f>
        <v>2549.6379999999999</v>
      </c>
      <c r="H144" s="234">
        <f>H145+H148</f>
        <v>1947.5400000000002</v>
      </c>
      <c r="I144" s="125">
        <v>0</v>
      </c>
    </row>
    <row r="145" spans="1:11" ht="22.5">
      <c r="A145" s="159" t="s">
        <v>67</v>
      </c>
      <c r="B145" s="156" t="s">
        <v>45</v>
      </c>
      <c r="C145" s="41" t="s">
        <v>12</v>
      </c>
      <c r="D145" s="41" t="s">
        <v>9</v>
      </c>
      <c r="E145" s="193" t="s">
        <v>311</v>
      </c>
      <c r="F145" s="42" t="s">
        <v>93</v>
      </c>
      <c r="G145" s="226">
        <f>G146+G147</f>
        <v>2544.6379999999999</v>
      </c>
      <c r="H145" s="226">
        <f>H146+H147</f>
        <v>1942.5400000000002</v>
      </c>
      <c r="I145" s="125">
        <f t="shared" ref="I145:I150" si="24">H145/G145*100</f>
        <v>76.338559747987745</v>
      </c>
    </row>
    <row r="146" spans="1:11" ht="22.5">
      <c r="A146" s="155" t="s">
        <v>312</v>
      </c>
      <c r="B146" s="156" t="s">
        <v>45</v>
      </c>
      <c r="C146" s="41" t="s">
        <v>12</v>
      </c>
      <c r="D146" s="41" t="s">
        <v>9</v>
      </c>
      <c r="E146" s="193" t="s">
        <v>311</v>
      </c>
      <c r="F146" s="42" t="s">
        <v>313</v>
      </c>
      <c r="G146" s="226">
        <v>90</v>
      </c>
      <c r="H146" s="226">
        <v>88.15</v>
      </c>
      <c r="I146" s="125">
        <f t="shared" si="24"/>
        <v>97.944444444444457</v>
      </c>
    </row>
    <row r="147" spans="1:11">
      <c r="A147" s="155" t="s">
        <v>270</v>
      </c>
      <c r="B147" s="156" t="s">
        <v>45</v>
      </c>
      <c r="C147" s="41" t="s">
        <v>12</v>
      </c>
      <c r="D147" s="41" t="s">
        <v>9</v>
      </c>
      <c r="E147" s="193" t="s">
        <v>311</v>
      </c>
      <c r="F147" s="42" t="s">
        <v>94</v>
      </c>
      <c r="G147" s="230">
        <v>2454.6379999999999</v>
      </c>
      <c r="H147" s="230">
        <v>1854.39</v>
      </c>
      <c r="I147" s="125">
        <f t="shared" si="24"/>
        <v>75.546373844126919</v>
      </c>
    </row>
    <row r="148" spans="1:11">
      <c r="A148" s="159" t="s">
        <v>69</v>
      </c>
      <c r="B148" s="156" t="s">
        <v>45</v>
      </c>
      <c r="C148" s="41" t="s">
        <v>12</v>
      </c>
      <c r="D148" s="41" t="s">
        <v>9</v>
      </c>
      <c r="E148" s="193" t="s">
        <v>311</v>
      </c>
      <c r="F148" s="42" t="s">
        <v>95</v>
      </c>
      <c r="G148" s="226">
        <f>G149</f>
        <v>5</v>
      </c>
      <c r="H148" s="226">
        <f>H149</f>
        <v>5</v>
      </c>
      <c r="I148" s="125">
        <f t="shared" si="24"/>
        <v>100</v>
      </c>
    </row>
    <row r="149" spans="1:11">
      <c r="A149" s="16" t="s">
        <v>103</v>
      </c>
      <c r="B149" s="156" t="s">
        <v>45</v>
      </c>
      <c r="C149" s="41" t="s">
        <v>12</v>
      </c>
      <c r="D149" s="41" t="s">
        <v>9</v>
      </c>
      <c r="E149" s="193" t="s">
        <v>311</v>
      </c>
      <c r="F149" s="42" t="s">
        <v>104</v>
      </c>
      <c r="G149" s="236">
        <v>5</v>
      </c>
      <c r="H149" s="236">
        <v>5</v>
      </c>
      <c r="I149" s="125">
        <f t="shared" si="24"/>
        <v>100</v>
      </c>
    </row>
    <row r="150" spans="1:11">
      <c r="A150" s="175" t="s">
        <v>28</v>
      </c>
      <c r="B150" s="149" t="s">
        <v>45</v>
      </c>
      <c r="C150" s="150" t="s">
        <v>12</v>
      </c>
      <c r="D150" s="150" t="s">
        <v>29</v>
      </c>
      <c r="E150" s="191"/>
      <c r="F150" s="192"/>
      <c r="G150" s="235">
        <f>G151</f>
        <v>5588.7477099999996</v>
      </c>
      <c r="H150" s="235">
        <f>H151</f>
        <v>4998.8437099999983</v>
      </c>
      <c r="I150" s="125">
        <f t="shared" si="24"/>
        <v>89.444791022781715</v>
      </c>
    </row>
    <row r="151" spans="1:11">
      <c r="A151" s="155" t="s">
        <v>28</v>
      </c>
      <c r="B151" s="156" t="s">
        <v>45</v>
      </c>
      <c r="C151" s="41" t="s">
        <v>12</v>
      </c>
      <c r="D151" s="41" t="s">
        <v>29</v>
      </c>
      <c r="E151" s="193" t="s">
        <v>314</v>
      </c>
      <c r="F151" s="194"/>
      <c r="G151" s="234">
        <f>G152+G158+G165+G168+G174+G177+G186+G173+G182+G185</f>
        <v>5588.7477099999996</v>
      </c>
      <c r="H151" s="234">
        <f>H152+H158+H165+H168+H174+H177+H186+H173+H182+H185</f>
        <v>4998.8437099999983</v>
      </c>
      <c r="I151" s="125">
        <f t="shared" ref="I151:I182" si="25">H151/G151*100</f>
        <v>89.444791022781715</v>
      </c>
    </row>
    <row r="152" spans="1:11" s="217" customFormat="1">
      <c r="A152" s="175" t="s">
        <v>24</v>
      </c>
      <c r="B152" s="149" t="s">
        <v>45</v>
      </c>
      <c r="C152" s="150" t="s">
        <v>12</v>
      </c>
      <c r="D152" s="150" t="s">
        <v>29</v>
      </c>
      <c r="E152" s="191" t="s">
        <v>315</v>
      </c>
      <c r="F152" s="192"/>
      <c r="G152" s="235">
        <f>G153</f>
        <v>870</v>
      </c>
      <c r="H152" s="235">
        <f>H153</f>
        <v>595.59</v>
      </c>
      <c r="I152" s="240">
        <f t="shared" si="25"/>
        <v>68.458620689655177</v>
      </c>
      <c r="J152" s="216"/>
      <c r="K152" s="216"/>
    </row>
    <row r="153" spans="1:11" ht="22.5">
      <c r="A153" s="159" t="s">
        <v>67</v>
      </c>
      <c r="B153" s="156" t="s">
        <v>45</v>
      </c>
      <c r="C153" s="41" t="s">
        <v>12</v>
      </c>
      <c r="D153" s="41" t="s">
        <v>29</v>
      </c>
      <c r="E153" s="193" t="s">
        <v>315</v>
      </c>
      <c r="F153" s="42" t="s">
        <v>93</v>
      </c>
      <c r="G153" s="226">
        <f>G154</f>
        <v>870</v>
      </c>
      <c r="H153" s="226">
        <f>H154</f>
        <v>595.59</v>
      </c>
      <c r="I153" s="125">
        <f t="shared" si="25"/>
        <v>68.458620689655177</v>
      </c>
    </row>
    <row r="154" spans="1:11">
      <c r="A154" s="159" t="s">
        <v>270</v>
      </c>
      <c r="B154" s="156" t="s">
        <v>45</v>
      </c>
      <c r="C154" s="41" t="s">
        <v>12</v>
      </c>
      <c r="D154" s="41" t="s">
        <v>29</v>
      </c>
      <c r="E154" s="193" t="s">
        <v>315</v>
      </c>
      <c r="F154" s="42" t="s">
        <v>94</v>
      </c>
      <c r="G154" s="230">
        <v>870</v>
      </c>
      <c r="H154" s="230">
        <v>595.59</v>
      </c>
      <c r="I154" s="124">
        <f t="shared" si="25"/>
        <v>68.458620689655177</v>
      </c>
    </row>
    <row r="155" spans="1:11" ht="22.5" hidden="1">
      <c r="A155" s="159" t="s">
        <v>316</v>
      </c>
      <c r="B155" s="156" t="s">
        <v>45</v>
      </c>
      <c r="C155" s="41" t="s">
        <v>12</v>
      </c>
      <c r="D155" s="41" t="s">
        <v>29</v>
      </c>
      <c r="E155" s="193" t="s">
        <v>317</v>
      </c>
      <c r="F155" s="42"/>
      <c r="G155" s="230">
        <f>G156</f>
        <v>0</v>
      </c>
      <c r="H155" s="230">
        <f>H156</f>
        <v>0</v>
      </c>
      <c r="I155" s="124" t="e">
        <f t="shared" si="25"/>
        <v>#DIV/0!</v>
      </c>
    </row>
    <row r="156" spans="1:11" ht="22.5" hidden="1">
      <c r="A156" s="155" t="s">
        <v>67</v>
      </c>
      <c r="B156" s="156" t="s">
        <v>45</v>
      </c>
      <c r="C156" s="41" t="s">
        <v>12</v>
      </c>
      <c r="D156" s="41" t="s">
        <v>29</v>
      </c>
      <c r="E156" s="193" t="s">
        <v>317</v>
      </c>
      <c r="F156" s="42" t="s">
        <v>93</v>
      </c>
      <c r="G156" s="230">
        <f>G157</f>
        <v>0</v>
      </c>
      <c r="H156" s="230">
        <f>H157</f>
        <v>0</v>
      </c>
      <c r="I156" s="138" t="e">
        <f t="shared" si="25"/>
        <v>#DIV/0!</v>
      </c>
    </row>
    <row r="157" spans="1:11" hidden="1">
      <c r="A157" s="159" t="s">
        <v>270</v>
      </c>
      <c r="B157" s="156" t="s">
        <v>45</v>
      </c>
      <c r="C157" s="41" t="s">
        <v>12</v>
      </c>
      <c r="D157" s="41" t="s">
        <v>29</v>
      </c>
      <c r="E157" s="193" t="s">
        <v>317</v>
      </c>
      <c r="F157" s="42" t="s">
        <v>94</v>
      </c>
      <c r="G157" s="230"/>
      <c r="H157" s="230"/>
      <c r="I157" s="125" t="e">
        <f t="shared" si="25"/>
        <v>#DIV/0!</v>
      </c>
    </row>
    <row r="158" spans="1:11" s="217" customFormat="1">
      <c r="A158" s="148" t="s">
        <v>1</v>
      </c>
      <c r="B158" s="149" t="s">
        <v>45</v>
      </c>
      <c r="C158" s="150" t="s">
        <v>12</v>
      </c>
      <c r="D158" s="150" t="s">
        <v>29</v>
      </c>
      <c r="E158" s="191" t="s">
        <v>318</v>
      </c>
      <c r="F158" s="164"/>
      <c r="G158" s="223">
        <f>G162</f>
        <v>1967.3090000000002</v>
      </c>
      <c r="H158" s="223">
        <f>H162</f>
        <v>1658.09</v>
      </c>
      <c r="I158" s="240">
        <f t="shared" si="25"/>
        <v>84.282133615004042</v>
      </c>
      <c r="J158" s="216"/>
      <c r="K158" s="216"/>
    </row>
    <row r="159" spans="1:11" ht="12.75" hidden="1" customHeight="1">
      <c r="A159" s="159" t="s">
        <v>63</v>
      </c>
      <c r="B159" s="156" t="s">
        <v>45</v>
      </c>
      <c r="C159" s="41" t="s">
        <v>12</v>
      </c>
      <c r="D159" s="41" t="s">
        <v>29</v>
      </c>
      <c r="E159" s="193" t="s">
        <v>318</v>
      </c>
      <c r="F159" s="42" t="s">
        <v>90</v>
      </c>
      <c r="G159" s="230">
        <f>G160+G161</f>
        <v>0</v>
      </c>
      <c r="H159" s="230">
        <f>H160+H161</f>
        <v>0</v>
      </c>
      <c r="I159" s="125" t="e">
        <f t="shared" si="25"/>
        <v>#DIV/0!</v>
      </c>
      <c r="K159" s="104" t="s">
        <v>60</v>
      </c>
    </row>
    <row r="160" spans="1:11" hidden="1">
      <c r="A160" s="159" t="s">
        <v>115</v>
      </c>
      <c r="B160" s="156" t="s">
        <v>45</v>
      </c>
      <c r="C160" s="41" t="s">
        <v>12</v>
      </c>
      <c r="D160" s="41" t="s">
        <v>29</v>
      </c>
      <c r="E160" s="193" t="s">
        <v>318</v>
      </c>
      <c r="F160" s="42" t="s">
        <v>91</v>
      </c>
      <c r="G160" s="230">
        <v>0</v>
      </c>
      <c r="H160" s="230">
        <v>0</v>
      </c>
      <c r="I160" s="125" t="e">
        <f t="shared" si="25"/>
        <v>#DIV/0!</v>
      </c>
    </row>
    <row r="161" spans="1:11" ht="33.75" hidden="1">
      <c r="A161" s="160" t="s">
        <v>113</v>
      </c>
      <c r="B161" s="156" t="s">
        <v>45</v>
      </c>
      <c r="C161" s="41" t="s">
        <v>12</v>
      </c>
      <c r="D161" s="41" t="s">
        <v>29</v>
      </c>
      <c r="E161" s="193" t="s">
        <v>318</v>
      </c>
      <c r="F161" s="42" t="s">
        <v>114</v>
      </c>
      <c r="G161" s="230">
        <v>0</v>
      </c>
      <c r="H161" s="230">
        <v>0</v>
      </c>
      <c r="I161" s="125" t="e">
        <f t="shared" si="25"/>
        <v>#DIV/0!</v>
      </c>
    </row>
    <row r="162" spans="1:11" ht="22.5">
      <c r="A162" s="155" t="s">
        <v>67</v>
      </c>
      <c r="B162" s="156" t="s">
        <v>45</v>
      </c>
      <c r="C162" s="41" t="s">
        <v>12</v>
      </c>
      <c r="D162" s="156" t="s">
        <v>29</v>
      </c>
      <c r="E162" s="193" t="s">
        <v>318</v>
      </c>
      <c r="F162" s="198">
        <v>240</v>
      </c>
      <c r="G162" s="230">
        <f>G164+G163</f>
        <v>1967.3090000000002</v>
      </c>
      <c r="H162" s="230">
        <f>H164+H163</f>
        <v>1658.09</v>
      </c>
      <c r="I162" s="125">
        <f t="shared" si="25"/>
        <v>84.282133615004042</v>
      </c>
    </row>
    <row r="163" spans="1:11" ht="22.5" hidden="1">
      <c r="A163" s="184" t="s">
        <v>319</v>
      </c>
      <c r="B163" s="156" t="s">
        <v>45</v>
      </c>
      <c r="C163" s="41" t="s">
        <v>12</v>
      </c>
      <c r="D163" s="156" t="s">
        <v>29</v>
      </c>
      <c r="E163" s="193" t="s">
        <v>318</v>
      </c>
      <c r="F163" s="198">
        <v>245</v>
      </c>
      <c r="G163" s="230"/>
      <c r="H163" s="230"/>
      <c r="I163" s="125" t="e">
        <f t="shared" si="25"/>
        <v>#DIV/0!</v>
      </c>
      <c r="K163" s="104" t="s">
        <v>60</v>
      </c>
    </row>
    <row r="164" spans="1:11">
      <c r="A164" s="159" t="s">
        <v>270</v>
      </c>
      <c r="B164" s="156" t="s">
        <v>45</v>
      </c>
      <c r="C164" s="41" t="s">
        <v>12</v>
      </c>
      <c r="D164" s="156" t="s">
        <v>29</v>
      </c>
      <c r="E164" s="193" t="s">
        <v>318</v>
      </c>
      <c r="F164" s="198">
        <v>244</v>
      </c>
      <c r="G164" s="230">
        <f>1809.3-400+1000-40-603.5+201.509</f>
        <v>1967.3090000000002</v>
      </c>
      <c r="H164" s="230">
        <v>1658.09</v>
      </c>
      <c r="I164" s="125">
        <f t="shared" si="25"/>
        <v>84.282133615004042</v>
      </c>
    </row>
    <row r="165" spans="1:11" ht="22.5" hidden="1">
      <c r="A165" s="159" t="s">
        <v>320</v>
      </c>
      <c r="B165" s="187" t="s">
        <v>45</v>
      </c>
      <c r="C165" s="188" t="s">
        <v>12</v>
      </c>
      <c r="D165" s="187" t="s">
        <v>29</v>
      </c>
      <c r="E165" s="199" t="s">
        <v>321</v>
      </c>
      <c r="F165" s="200"/>
      <c r="G165" s="237">
        <f>G166</f>
        <v>0</v>
      </c>
      <c r="H165" s="237">
        <f>H166</f>
        <v>0</v>
      </c>
      <c r="I165" s="125" t="e">
        <f t="shared" si="25"/>
        <v>#DIV/0!</v>
      </c>
    </row>
    <row r="166" spans="1:11" ht="22.5" hidden="1">
      <c r="A166" s="201" t="s">
        <v>67</v>
      </c>
      <c r="B166" s="187" t="s">
        <v>45</v>
      </c>
      <c r="C166" s="188" t="s">
        <v>12</v>
      </c>
      <c r="D166" s="187" t="s">
        <v>29</v>
      </c>
      <c r="E166" s="199" t="s">
        <v>321</v>
      </c>
      <c r="F166" s="200">
        <v>240</v>
      </c>
      <c r="G166" s="237">
        <f>G167</f>
        <v>0</v>
      </c>
      <c r="H166" s="237">
        <f>H167</f>
        <v>0</v>
      </c>
      <c r="I166" s="125" t="e">
        <f t="shared" si="25"/>
        <v>#DIV/0!</v>
      </c>
    </row>
    <row r="167" spans="1:11" hidden="1">
      <c r="A167" s="159" t="s">
        <v>270</v>
      </c>
      <c r="B167" s="187" t="s">
        <v>45</v>
      </c>
      <c r="C167" s="188" t="s">
        <v>12</v>
      </c>
      <c r="D167" s="187" t="s">
        <v>29</v>
      </c>
      <c r="E167" s="199" t="s">
        <v>321</v>
      </c>
      <c r="F167" s="200">
        <v>244</v>
      </c>
      <c r="G167" s="237">
        <v>0</v>
      </c>
      <c r="H167" s="237">
        <v>0</v>
      </c>
      <c r="I167" s="125" t="e">
        <f t="shared" si="25"/>
        <v>#DIV/0!</v>
      </c>
    </row>
    <row r="168" spans="1:11" s="217" customFormat="1" ht="21">
      <c r="A168" s="148" t="s">
        <v>367</v>
      </c>
      <c r="B168" s="246" t="s">
        <v>45</v>
      </c>
      <c r="C168" s="247" t="s">
        <v>12</v>
      </c>
      <c r="D168" s="246" t="s">
        <v>29</v>
      </c>
      <c r="E168" s="15" t="s">
        <v>323</v>
      </c>
      <c r="F168" s="251"/>
      <c r="G168" s="223">
        <f>G169</f>
        <v>2012.59213</v>
      </c>
      <c r="H168" s="223">
        <f>H169</f>
        <v>2012.59213</v>
      </c>
      <c r="I168" s="240">
        <f t="shared" si="25"/>
        <v>100</v>
      </c>
      <c r="J168" s="216"/>
      <c r="K168" s="216"/>
    </row>
    <row r="169" spans="1:11" ht="22.5">
      <c r="A169" s="201" t="s">
        <v>67</v>
      </c>
      <c r="B169" s="187" t="s">
        <v>45</v>
      </c>
      <c r="C169" s="188" t="s">
        <v>12</v>
      </c>
      <c r="D169" s="187" t="s">
        <v>29</v>
      </c>
      <c r="E169" s="199" t="s">
        <v>323</v>
      </c>
      <c r="F169" s="200">
        <v>240</v>
      </c>
      <c r="G169" s="230">
        <f>G170</f>
        <v>2012.59213</v>
      </c>
      <c r="H169" s="230">
        <f>H170</f>
        <v>2012.59213</v>
      </c>
      <c r="I169" s="125">
        <f t="shared" si="25"/>
        <v>100</v>
      </c>
    </row>
    <row r="170" spans="1:11">
      <c r="A170" s="159" t="s">
        <v>270</v>
      </c>
      <c r="B170" s="187" t="s">
        <v>45</v>
      </c>
      <c r="C170" s="188" t="s">
        <v>12</v>
      </c>
      <c r="D170" s="187" t="s">
        <v>29</v>
      </c>
      <c r="E170" s="199" t="s">
        <v>323</v>
      </c>
      <c r="F170" s="200">
        <v>244</v>
      </c>
      <c r="G170" s="230">
        <f>1829.62921+182.96292</f>
        <v>2012.59213</v>
      </c>
      <c r="H170" s="230">
        <f>1829.62921+182.96292</f>
        <v>2012.59213</v>
      </c>
      <c r="I170" s="125">
        <f t="shared" si="25"/>
        <v>100</v>
      </c>
    </row>
    <row r="171" spans="1:11" s="217" customFormat="1" ht="21">
      <c r="A171" s="148" t="s">
        <v>322</v>
      </c>
      <c r="B171" s="246" t="s">
        <v>45</v>
      </c>
      <c r="C171" s="247" t="s">
        <v>12</v>
      </c>
      <c r="D171" s="246" t="s">
        <v>29</v>
      </c>
      <c r="E171" s="15" t="s">
        <v>323</v>
      </c>
      <c r="F171" s="251"/>
      <c r="G171" s="223">
        <f>G172</f>
        <v>182.9</v>
      </c>
      <c r="H171" s="223">
        <f>H172</f>
        <v>182.9</v>
      </c>
      <c r="I171" s="240">
        <f t="shared" si="25"/>
        <v>100</v>
      </c>
      <c r="J171" s="216"/>
      <c r="K171" s="216"/>
    </row>
    <row r="172" spans="1:11">
      <c r="A172" s="202" t="s">
        <v>261</v>
      </c>
      <c r="B172" s="187" t="s">
        <v>45</v>
      </c>
      <c r="C172" s="188" t="s">
        <v>12</v>
      </c>
      <c r="D172" s="187" t="s">
        <v>29</v>
      </c>
      <c r="E172" s="199" t="s">
        <v>323</v>
      </c>
      <c r="F172" s="200">
        <v>500</v>
      </c>
      <c r="G172" s="230">
        <f>G173</f>
        <v>182.9</v>
      </c>
      <c r="H172" s="230">
        <f>H173</f>
        <v>182.9</v>
      </c>
      <c r="I172" s="125">
        <f t="shared" si="25"/>
        <v>100</v>
      </c>
    </row>
    <row r="173" spans="1:11">
      <c r="A173" s="171" t="s">
        <v>55</v>
      </c>
      <c r="B173" s="187" t="s">
        <v>45</v>
      </c>
      <c r="C173" s="188" t="s">
        <v>12</v>
      </c>
      <c r="D173" s="187" t="s">
        <v>29</v>
      </c>
      <c r="E173" s="199" t="s">
        <v>323</v>
      </c>
      <c r="F173" s="200">
        <v>540</v>
      </c>
      <c r="G173" s="230">
        <v>182.9</v>
      </c>
      <c r="H173" s="230">
        <v>182.9</v>
      </c>
      <c r="I173" s="125">
        <f t="shared" si="25"/>
        <v>100</v>
      </c>
    </row>
    <row r="174" spans="1:11" ht="22.5" hidden="1">
      <c r="A174" s="159" t="s">
        <v>324</v>
      </c>
      <c r="B174" s="187" t="s">
        <v>45</v>
      </c>
      <c r="C174" s="188" t="s">
        <v>12</v>
      </c>
      <c r="D174" s="187" t="s">
        <v>29</v>
      </c>
      <c r="E174" s="199" t="s">
        <v>325</v>
      </c>
      <c r="F174" s="200"/>
      <c r="G174" s="237">
        <f>G175</f>
        <v>0</v>
      </c>
      <c r="H174" s="237">
        <f>H175</f>
        <v>0</v>
      </c>
      <c r="I174" s="125" t="e">
        <f t="shared" si="25"/>
        <v>#DIV/0!</v>
      </c>
    </row>
    <row r="175" spans="1:11" ht="22.5" hidden="1">
      <c r="A175" s="201" t="s">
        <v>67</v>
      </c>
      <c r="B175" s="187" t="s">
        <v>45</v>
      </c>
      <c r="C175" s="188" t="s">
        <v>12</v>
      </c>
      <c r="D175" s="187" t="s">
        <v>29</v>
      </c>
      <c r="E175" s="199" t="s">
        <v>325</v>
      </c>
      <c r="F175" s="200">
        <v>240</v>
      </c>
      <c r="G175" s="237">
        <f>G176</f>
        <v>0</v>
      </c>
      <c r="H175" s="237">
        <f>H176</f>
        <v>0</v>
      </c>
      <c r="I175" s="125" t="e">
        <f t="shared" si="25"/>
        <v>#DIV/0!</v>
      </c>
    </row>
    <row r="176" spans="1:11" hidden="1">
      <c r="A176" s="159" t="s">
        <v>270</v>
      </c>
      <c r="B176" s="187" t="s">
        <v>45</v>
      </c>
      <c r="C176" s="188" t="s">
        <v>12</v>
      </c>
      <c r="D176" s="187" t="s">
        <v>29</v>
      </c>
      <c r="E176" s="199" t="s">
        <v>325</v>
      </c>
      <c r="F176" s="200">
        <v>244</v>
      </c>
      <c r="G176" s="237">
        <v>0</v>
      </c>
      <c r="H176" s="237">
        <v>0</v>
      </c>
      <c r="I176" s="125" t="e">
        <f t="shared" si="25"/>
        <v>#DIV/0!</v>
      </c>
    </row>
    <row r="177" spans="1:11" s="217" customFormat="1" ht="21">
      <c r="A177" s="148" t="s">
        <v>368</v>
      </c>
      <c r="B177" s="246" t="s">
        <v>45</v>
      </c>
      <c r="C177" s="247" t="s">
        <v>12</v>
      </c>
      <c r="D177" s="246" t="s">
        <v>29</v>
      </c>
      <c r="E177" s="15" t="s">
        <v>327</v>
      </c>
      <c r="F177" s="251"/>
      <c r="G177" s="223">
        <f>G178</f>
        <v>174.91157999999999</v>
      </c>
      <c r="H177" s="223">
        <f>H178</f>
        <v>174.91157999999999</v>
      </c>
      <c r="I177" s="240">
        <f t="shared" si="25"/>
        <v>100</v>
      </c>
      <c r="J177" s="216"/>
      <c r="K177" s="216"/>
    </row>
    <row r="178" spans="1:11" ht="22.5">
      <c r="A178" s="201" t="s">
        <v>67</v>
      </c>
      <c r="B178" s="187" t="s">
        <v>45</v>
      </c>
      <c r="C178" s="188" t="s">
        <v>12</v>
      </c>
      <c r="D178" s="187" t="s">
        <v>29</v>
      </c>
      <c r="E178" s="199" t="s">
        <v>327</v>
      </c>
      <c r="F178" s="200">
        <v>240</v>
      </c>
      <c r="G178" s="230">
        <f>G179</f>
        <v>174.91157999999999</v>
      </c>
      <c r="H178" s="230">
        <f>H179</f>
        <v>174.91157999999999</v>
      </c>
      <c r="I178" s="125">
        <f t="shared" si="25"/>
        <v>100</v>
      </c>
    </row>
    <row r="179" spans="1:11">
      <c r="A179" s="159" t="s">
        <v>270</v>
      </c>
      <c r="B179" s="187" t="s">
        <v>45</v>
      </c>
      <c r="C179" s="188" t="s">
        <v>12</v>
      </c>
      <c r="D179" s="187" t="s">
        <v>29</v>
      </c>
      <c r="E179" s="199" t="s">
        <v>327</v>
      </c>
      <c r="F179" s="200">
        <v>244</v>
      </c>
      <c r="G179" s="230">
        <f>159.01053+15.90105</f>
        <v>174.91157999999999</v>
      </c>
      <c r="H179" s="230">
        <f>159.01053+15.90105</f>
        <v>174.91157999999999</v>
      </c>
      <c r="I179" s="125">
        <f t="shared" si="25"/>
        <v>100</v>
      </c>
    </row>
    <row r="180" spans="1:11" s="217" customFormat="1" ht="21">
      <c r="A180" s="148" t="s">
        <v>326</v>
      </c>
      <c r="B180" s="246" t="s">
        <v>45</v>
      </c>
      <c r="C180" s="247" t="s">
        <v>12</v>
      </c>
      <c r="D180" s="246" t="s">
        <v>29</v>
      </c>
      <c r="E180" s="15" t="s">
        <v>327</v>
      </c>
      <c r="F180" s="251"/>
      <c r="G180" s="223">
        <f>G181</f>
        <v>15.9</v>
      </c>
      <c r="H180" s="223">
        <f>H181</f>
        <v>15.9</v>
      </c>
      <c r="I180" s="240">
        <f t="shared" si="25"/>
        <v>100</v>
      </c>
      <c r="J180" s="216"/>
      <c r="K180" s="216"/>
    </row>
    <row r="181" spans="1:11">
      <c r="A181" s="202" t="s">
        <v>261</v>
      </c>
      <c r="B181" s="187" t="s">
        <v>45</v>
      </c>
      <c r="C181" s="188" t="s">
        <v>12</v>
      </c>
      <c r="D181" s="187" t="s">
        <v>29</v>
      </c>
      <c r="E181" s="199" t="s">
        <v>327</v>
      </c>
      <c r="F181" s="200">
        <v>540</v>
      </c>
      <c r="G181" s="230">
        <f>G182</f>
        <v>15.9</v>
      </c>
      <c r="H181" s="230">
        <f>H182</f>
        <v>15.9</v>
      </c>
      <c r="I181" s="125">
        <f t="shared" si="25"/>
        <v>100</v>
      </c>
    </row>
    <row r="182" spans="1:11">
      <c r="A182" s="171" t="s">
        <v>55</v>
      </c>
      <c r="B182" s="187" t="s">
        <v>45</v>
      </c>
      <c r="C182" s="188" t="s">
        <v>12</v>
      </c>
      <c r="D182" s="187" t="s">
        <v>29</v>
      </c>
      <c r="E182" s="199" t="s">
        <v>327</v>
      </c>
      <c r="F182" s="200">
        <v>540</v>
      </c>
      <c r="G182" s="230">
        <f>15.9</f>
        <v>15.9</v>
      </c>
      <c r="H182" s="230">
        <f>15.9</f>
        <v>15.9</v>
      </c>
      <c r="I182" s="125">
        <f t="shared" si="25"/>
        <v>100</v>
      </c>
    </row>
    <row r="183" spans="1:11" s="217" customFormat="1">
      <c r="A183" s="168" t="s">
        <v>328</v>
      </c>
      <c r="B183" s="246" t="s">
        <v>45</v>
      </c>
      <c r="C183" s="247" t="s">
        <v>12</v>
      </c>
      <c r="D183" s="246" t="s">
        <v>29</v>
      </c>
      <c r="E183" s="15" t="s">
        <v>329</v>
      </c>
      <c r="F183" s="251"/>
      <c r="G183" s="223">
        <f>G184</f>
        <v>53.134999999999998</v>
      </c>
      <c r="H183" s="223">
        <f>H184</f>
        <v>48.42</v>
      </c>
      <c r="I183" s="240">
        <f t="shared" ref="I183:I235" si="26">H183/G183*100</f>
        <v>91.126376211536666</v>
      </c>
      <c r="J183" s="216"/>
      <c r="K183" s="216"/>
    </row>
    <row r="184" spans="1:11" ht="22.5">
      <c r="A184" s="201" t="s">
        <v>67</v>
      </c>
      <c r="B184" s="187" t="s">
        <v>45</v>
      </c>
      <c r="C184" s="188" t="s">
        <v>12</v>
      </c>
      <c r="D184" s="187" t="s">
        <v>29</v>
      </c>
      <c r="E184" s="199" t="s">
        <v>329</v>
      </c>
      <c r="F184" s="200">
        <v>240</v>
      </c>
      <c r="G184" s="230">
        <f>G185</f>
        <v>53.134999999999998</v>
      </c>
      <c r="H184" s="230">
        <f>H185</f>
        <v>48.42</v>
      </c>
      <c r="I184" s="125">
        <f t="shared" si="26"/>
        <v>91.126376211536666</v>
      </c>
    </row>
    <row r="185" spans="1:11">
      <c r="A185" s="159" t="s">
        <v>270</v>
      </c>
      <c r="B185" s="187" t="s">
        <v>45</v>
      </c>
      <c r="C185" s="188" t="s">
        <v>12</v>
      </c>
      <c r="D185" s="187" t="s">
        <v>29</v>
      </c>
      <c r="E185" s="199" t="s">
        <v>329</v>
      </c>
      <c r="F185" s="200">
        <v>244</v>
      </c>
      <c r="G185" s="230">
        <v>53.134999999999998</v>
      </c>
      <c r="H185" s="230">
        <v>48.42</v>
      </c>
      <c r="I185" s="125">
        <f t="shared" si="26"/>
        <v>91.126376211536666</v>
      </c>
    </row>
    <row r="186" spans="1:11" s="217" customFormat="1">
      <c r="A186" s="154" t="s">
        <v>236</v>
      </c>
      <c r="B186" s="149" t="s">
        <v>45</v>
      </c>
      <c r="C186" s="150" t="s">
        <v>12</v>
      </c>
      <c r="D186" s="149" t="s">
        <v>29</v>
      </c>
      <c r="E186" s="150" t="s">
        <v>330</v>
      </c>
      <c r="F186" s="250"/>
      <c r="G186" s="223">
        <f>G187</f>
        <v>312</v>
      </c>
      <c r="H186" s="223">
        <f>H187</f>
        <v>310.44</v>
      </c>
      <c r="I186" s="240">
        <f t="shared" si="26"/>
        <v>99.5</v>
      </c>
      <c r="J186" s="216"/>
      <c r="K186" s="216"/>
    </row>
    <row r="187" spans="1:11" ht="22.5">
      <c r="A187" s="155" t="s">
        <v>67</v>
      </c>
      <c r="B187" s="156" t="s">
        <v>45</v>
      </c>
      <c r="C187" s="41" t="s">
        <v>12</v>
      </c>
      <c r="D187" s="156" t="s">
        <v>29</v>
      </c>
      <c r="E187" s="41" t="s">
        <v>330</v>
      </c>
      <c r="F187" s="198">
        <v>240</v>
      </c>
      <c r="G187" s="230">
        <f>G188</f>
        <v>312</v>
      </c>
      <c r="H187" s="230">
        <f>H188</f>
        <v>310.44</v>
      </c>
      <c r="I187" s="125">
        <f t="shared" si="26"/>
        <v>99.5</v>
      </c>
    </row>
    <row r="188" spans="1:11">
      <c r="A188" s="159" t="s">
        <v>270</v>
      </c>
      <c r="B188" s="156" t="s">
        <v>45</v>
      </c>
      <c r="C188" s="41" t="s">
        <v>12</v>
      </c>
      <c r="D188" s="156" t="s">
        <v>29</v>
      </c>
      <c r="E188" s="41" t="s">
        <v>330</v>
      </c>
      <c r="F188" s="198">
        <v>244</v>
      </c>
      <c r="G188" s="230">
        <v>312</v>
      </c>
      <c r="H188" s="230">
        <v>310.44</v>
      </c>
      <c r="I188" s="125">
        <f t="shared" si="26"/>
        <v>99.5</v>
      </c>
    </row>
    <row r="189" spans="1:11">
      <c r="A189" s="175" t="s">
        <v>54</v>
      </c>
      <c r="B189" s="149" t="s">
        <v>45</v>
      </c>
      <c r="C189" s="150" t="s">
        <v>14</v>
      </c>
      <c r="D189" s="149"/>
      <c r="E189" s="203"/>
      <c r="F189" s="204"/>
      <c r="G189" s="238">
        <f>SUM(G190)</f>
        <v>13605.123059999998</v>
      </c>
      <c r="H189" s="238">
        <f>SUM(H190)</f>
        <v>13138.446059999998</v>
      </c>
      <c r="I189" s="125">
        <f t="shared" si="26"/>
        <v>96.569843595372816</v>
      </c>
    </row>
    <row r="190" spans="1:11">
      <c r="A190" s="205" t="s">
        <v>5</v>
      </c>
      <c r="B190" s="149" t="s">
        <v>45</v>
      </c>
      <c r="C190" s="150" t="s">
        <v>14</v>
      </c>
      <c r="D190" s="150" t="s">
        <v>3</v>
      </c>
      <c r="E190" s="191"/>
      <c r="F190" s="191"/>
      <c r="G190" s="231">
        <f>G191+G203+G222+G226+G230+G240+G216+G213+G219+G237</f>
        <v>13605.123059999998</v>
      </c>
      <c r="H190" s="231">
        <f>H191+H203+H222+H226+H230+H240+H216+H213+H219+H237</f>
        <v>13138.446059999998</v>
      </c>
      <c r="I190" s="125">
        <f t="shared" si="26"/>
        <v>96.569843595372816</v>
      </c>
    </row>
    <row r="191" spans="1:11">
      <c r="A191" s="206" t="s">
        <v>21</v>
      </c>
      <c r="B191" s="156" t="s">
        <v>45</v>
      </c>
      <c r="C191" s="41" t="s">
        <v>14</v>
      </c>
      <c r="D191" s="41" t="s">
        <v>3</v>
      </c>
      <c r="E191" s="193" t="s">
        <v>331</v>
      </c>
      <c r="F191" s="193"/>
      <c r="G191" s="232">
        <f>G192</f>
        <v>5872.5589999999993</v>
      </c>
      <c r="H191" s="232">
        <f>H192</f>
        <v>5407.6859999999997</v>
      </c>
      <c r="I191" s="124">
        <f t="shared" si="26"/>
        <v>92.083979062619889</v>
      </c>
    </row>
    <row r="192" spans="1:11">
      <c r="A192" s="206" t="s">
        <v>84</v>
      </c>
      <c r="B192" s="156" t="s">
        <v>45</v>
      </c>
      <c r="C192" s="41" t="s">
        <v>14</v>
      </c>
      <c r="D192" s="41" t="s">
        <v>3</v>
      </c>
      <c r="E192" s="193" t="s">
        <v>332</v>
      </c>
      <c r="F192" s="193"/>
      <c r="G192" s="232">
        <f>G193+G197+G199</f>
        <v>5872.5589999999993</v>
      </c>
      <c r="H192" s="232">
        <f>H193+H197+H199</f>
        <v>5407.6859999999997</v>
      </c>
      <c r="I192" s="125">
        <f t="shared" si="26"/>
        <v>92.083979062619889</v>
      </c>
    </row>
    <row r="193" spans="1:11">
      <c r="A193" s="159" t="s">
        <v>85</v>
      </c>
      <c r="B193" s="156" t="s">
        <v>45</v>
      </c>
      <c r="C193" s="41" t="s">
        <v>14</v>
      </c>
      <c r="D193" s="41" t="s">
        <v>3</v>
      </c>
      <c r="E193" s="193" t="s">
        <v>332</v>
      </c>
      <c r="F193" s="45" t="s">
        <v>99</v>
      </c>
      <c r="G193" s="230">
        <f>G194+G195+G196</f>
        <v>3626.7889999999998</v>
      </c>
      <c r="H193" s="230">
        <f>H194+H195+H196</f>
        <v>3622.7889999999998</v>
      </c>
      <c r="I193" s="125">
        <f t="shared" si="26"/>
        <v>99.889709602626453</v>
      </c>
    </row>
    <row r="194" spans="1:11" ht="22.5">
      <c r="A194" s="159" t="s">
        <v>333</v>
      </c>
      <c r="B194" s="156" t="s">
        <v>45</v>
      </c>
      <c r="C194" s="41" t="s">
        <v>14</v>
      </c>
      <c r="D194" s="41" t="s">
        <v>3</v>
      </c>
      <c r="E194" s="193" t="s">
        <v>332</v>
      </c>
      <c r="F194" s="45" t="s">
        <v>100</v>
      </c>
      <c r="G194" s="230">
        <v>2654.0749999999998</v>
      </c>
      <c r="H194" s="230">
        <v>2650.0749999999998</v>
      </c>
      <c r="I194" s="125">
        <f t="shared" si="26"/>
        <v>99.849288358467632</v>
      </c>
    </row>
    <row r="195" spans="1:11">
      <c r="A195" s="158" t="s">
        <v>86</v>
      </c>
      <c r="B195" s="156" t="s">
        <v>45</v>
      </c>
      <c r="C195" s="41" t="s">
        <v>14</v>
      </c>
      <c r="D195" s="41" t="s">
        <v>3</v>
      </c>
      <c r="E195" s="193" t="s">
        <v>332</v>
      </c>
      <c r="F195" s="45" t="s">
        <v>101</v>
      </c>
      <c r="G195" s="230">
        <v>241.82400000000001</v>
      </c>
      <c r="H195" s="230">
        <v>241.82400000000001</v>
      </c>
      <c r="I195" s="125">
        <f t="shared" si="26"/>
        <v>100</v>
      </c>
    </row>
    <row r="196" spans="1:11" ht="22.5">
      <c r="A196" s="160" t="s">
        <v>334</v>
      </c>
      <c r="B196" s="156" t="s">
        <v>45</v>
      </c>
      <c r="C196" s="41" t="s">
        <v>14</v>
      </c>
      <c r="D196" s="41" t="s">
        <v>3</v>
      </c>
      <c r="E196" s="193" t="s">
        <v>332</v>
      </c>
      <c r="F196" s="45" t="s">
        <v>119</v>
      </c>
      <c r="G196" s="230">
        <v>730.89</v>
      </c>
      <c r="H196" s="230">
        <v>730.89</v>
      </c>
      <c r="I196" s="124">
        <f t="shared" si="26"/>
        <v>100</v>
      </c>
    </row>
    <row r="197" spans="1:11" ht="22.5">
      <c r="A197" s="159" t="s">
        <v>67</v>
      </c>
      <c r="B197" s="156" t="s">
        <v>45</v>
      </c>
      <c r="C197" s="41" t="s">
        <v>14</v>
      </c>
      <c r="D197" s="41" t="s">
        <v>3</v>
      </c>
      <c r="E197" s="193" t="s">
        <v>332</v>
      </c>
      <c r="F197" s="42" t="s">
        <v>93</v>
      </c>
      <c r="G197" s="230">
        <f>G198</f>
        <v>2152.77</v>
      </c>
      <c r="H197" s="230">
        <f>H198</f>
        <v>1713.454</v>
      </c>
      <c r="I197" s="124">
        <f t="shared" si="26"/>
        <v>79.592989497252375</v>
      </c>
    </row>
    <row r="198" spans="1:11">
      <c r="A198" s="159" t="s">
        <v>270</v>
      </c>
      <c r="B198" s="156" t="s">
        <v>45</v>
      </c>
      <c r="C198" s="41" t="s">
        <v>14</v>
      </c>
      <c r="D198" s="41" t="s">
        <v>3</v>
      </c>
      <c r="E198" s="193" t="s">
        <v>332</v>
      </c>
      <c r="F198" s="42" t="s">
        <v>94</v>
      </c>
      <c r="G198" s="230">
        <v>2152.77</v>
      </c>
      <c r="H198" s="230">
        <v>1713.454</v>
      </c>
      <c r="I198" s="125">
        <f t="shared" si="26"/>
        <v>79.592989497252375</v>
      </c>
    </row>
    <row r="199" spans="1:11">
      <c r="A199" s="159" t="s">
        <v>69</v>
      </c>
      <c r="B199" s="156" t="s">
        <v>45</v>
      </c>
      <c r="C199" s="41" t="s">
        <v>14</v>
      </c>
      <c r="D199" s="41" t="s">
        <v>3</v>
      </c>
      <c r="E199" s="193" t="s">
        <v>332</v>
      </c>
      <c r="F199" s="42" t="s">
        <v>95</v>
      </c>
      <c r="G199" s="230">
        <f>G200+G201+G202</f>
        <v>93</v>
      </c>
      <c r="H199" s="230">
        <f>H200+H201+H202</f>
        <v>71.442999999999998</v>
      </c>
      <c r="I199" s="125">
        <f t="shared" si="26"/>
        <v>76.820430107526889</v>
      </c>
    </row>
    <row r="200" spans="1:11">
      <c r="A200" s="159" t="s">
        <v>70</v>
      </c>
      <c r="B200" s="156" t="s">
        <v>45</v>
      </c>
      <c r="C200" s="41" t="s">
        <v>14</v>
      </c>
      <c r="D200" s="41" t="s">
        <v>3</v>
      </c>
      <c r="E200" s="193" t="s">
        <v>332</v>
      </c>
      <c r="F200" s="42" t="s">
        <v>96</v>
      </c>
      <c r="G200" s="230">
        <v>89</v>
      </c>
      <c r="H200" s="230">
        <v>67.763999999999996</v>
      </c>
      <c r="I200" s="125">
        <f t="shared" si="26"/>
        <v>76.139325842696621</v>
      </c>
    </row>
    <row r="201" spans="1:11">
      <c r="A201" s="159" t="s">
        <v>335</v>
      </c>
      <c r="B201" s="156" t="s">
        <v>45</v>
      </c>
      <c r="C201" s="41" t="s">
        <v>14</v>
      </c>
      <c r="D201" s="41" t="s">
        <v>3</v>
      </c>
      <c r="E201" s="193" t="s">
        <v>332</v>
      </c>
      <c r="F201" s="42" t="s">
        <v>97</v>
      </c>
      <c r="G201" s="230">
        <v>2</v>
      </c>
      <c r="H201" s="230">
        <v>2</v>
      </c>
      <c r="I201" s="125">
        <f t="shared" si="26"/>
        <v>100</v>
      </c>
    </row>
    <row r="202" spans="1:11">
      <c r="A202" s="159" t="s">
        <v>336</v>
      </c>
      <c r="B202" s="156" t="s">
        <v>45</v>
      </c>
      <c r="C202" s="41" t="s">
        <v>14</v>
      </c>
      <c r="D202" s="41" t="s">
        <v>3</v>
      </c>
      <c r="E202" s="193" t="s">
        <v>332</v>
      </c>
      <c r="F202" s="42" t="s">
        <v>104</v>
      </c>
      <c r="G202" s="230">
        <v>2</v>
      </c>
      <c r="H202" s="230">
        <v>1.679</v>
      </c>
      <c r="I202" s="125">
        <f t="shared" si="26"/>
        <v>83.95</v>
      </c>
    </row>
    <row r="203" spans="1:11">
      <c r="A203" s="158" t="s">
        <v>21</v>
      </c>
      <c r="B203" s="156" t="s">
        <v>45</v>
      </c>
      <c r="C203" s="41" t="s">
        <v>14</v>
      </c>
      <c r="D203" s="41" t="s">
        <v>3</v>
      </c>
      <c r="E203" s="193" t="s">
        <v>331</v>
      </c>
      <c r="F203" s="41"/>
      <c r="G203" s="232">
        <f>G204</f>
        <v>954.6400000000001</v>
      </c>
      <c r="H203" s="232">
        <f>H204</f>
        <v>952.83600000000001</v>
      </c>
      <c r="I203" s="125">
        <f t="shared" si="26"/>
        <v>99.811028241012309</v>
      </c>
    </row>
    <row r="204" spans="1:11" s="217" customFormat="1">
      <c r="A204" s="154" t="s">
        <v>30</v>
      </c>
      <c r="B204" s="149" t="s">
        <v>45</v>
      </c>
      <c r="C204" s="150" t="s">
        <v>14</v>
      </c>
      <c r="D204" s="150" t="s">
        <v>3</v>
      </c>
      <c r="E204" s="191" t="s">
        <v>337</v>
      </c>
      <c r="F204" s="150"/>
      <c r="G204" s="231">
        <f>G205+G209+G211</f>
        <v>954.6400000000001</v>
      </c>
      <c r="H204" s="231">
        <f>H205+H209+H211</f>
        <v>952.83600000000001</v>
      </c>
      <c r="I204" s="124">
        <f t="shared" si="26"/>
        <v>99.811028241012309</v>
      </c>
      <c r="J204" s="216"/>
      <c r="K204" s="216"/>
    </row>
    <row r="205" spans="1:11">
      <c r="A205" s="159" t="s">
        <v>85</v>
      </c>
      <c r="B205" s="156" t="s">
        <v>45</v>
      </c>
      <c r="C205" s="41" t="s">
        <v>14</v>
      </c>
      <c r="D205" s="41" t="s">
        <v>3</v>
      </c>
      <c r="E205" s="193" t="s">
        <v>337</v>
      </c>
      <c r="F205" s="45" t="s">
        <v>99</v>
      </c>
      <c r="G205" s="230">
        <f>G206+G207+G208</f>
        <v>795.94100000000003</v>
      </c>
      <c r="H205" s="230">
        <f>H206+H207+H208</f>
        <v>795.94100000000003</v>
      </c>
      <c r="I205" s="125">
        <f t="shared" si="26"/>
        <v>100</v>
      </c>
    </row>
    <row r="206" spans="1:11" ht="22.5">
      <c r="A206" s="159" t="s">
        <v>333</v>
      </c>
      <c r="B206" s="156" t="s">
        <v>45</v>
      </c>
      <c r="C206" s="41" t="s">
        <v>14</v>
      </c>
      <c r="D206" s="41" t="s">
        <v>3</v>
      </c>
      <c r="E206" s="193" t="s">
        <v>337</v>
      </c>
      <c r="F206" s="45" t="s">
        <v>100</v>
      </c>
      <c r="G206" s="230">
        <v>461.04500000000002</v>
      </c>
      <c r="H206" s="230">
        <v>461.04500000000002</v>
      </c>
      <c r="I206" s="125">
        <f t="shared" si="26"/>
        <v>100</v>
      </c>
    </row>
    <row r="207" spans="1:11">
      <c r="A207" s="159" t="s">
        <v>86</v>
      </c>
      <c r="B207" s="156" t="s">
        <v>45</v>
      </c>
      <c r="C207" s="41" t="s">
        <v>14</v>
      </c>
      <c r="D207" s="41" t="s">
        <v>3</v>
      </c>
      <c r="E207" s="193" t="s">
        <v>337</v>
      </c>
      <c r="F207" s="45" t="s">
        <v>101</v>
      </c>
      <c r="G207" s="230">
        <v>130.19999999999999</v>
      </c>
      <c r="H207" s="230">
        <v>130.19999999999999</v>
      </c>
      <c r="I207" s="125">
        <f t="shared" si="26"/>
        <v>100</v>
      </c>
    </row>
    <row r="208" spans="1:11" ht="22.5">
      <c r="A208" s="160" t="s">
        <v>334</v>
      </c>
      <c r="B208" s="156" t="s">
        <v>45</v>
      </c>
      <c r="C208" s="41" t="s">
        <v>14</v>
      </c>
      <c r="D208" s="41" t="s">
        <v>3</v>
      </c>
      <c r="E208" s="193" t="s">
        <v>337</v>
      </c>
      <c r="F208" s="45" t="s">
        <v>119</v>
      </c>
      <c r="G208" s="230">
        <v>204.696</v>
      </c>
      <c r="H208" s="230">
        <v>204.696</v>
      </c>
      <c r="I208" s="125">
        <f t="shared" si="26"/>
        <v>100</v>
      </c>
    </row>
    <row r="209" spans="1:11" ht="22.5">
      <c r="A209" s="159" t="s">
        <v>67</v>
      </c>
      <c r="B209" s="156" t="s">
        <v>45</v>
      </c>
      <c r="C209" s="41" t="s">
        <v>14</v>
      </c>
      <c r="D209" s="41" t="s">
        <v>3</v>
      </c>
      <c r="E209" s="193" t="s">
        <v>337</v>
      </c>
      <c r="F209" s="42" t="s">
        <v>93</v>
      </c>
      <c r="G209" s="230">
        <f>G210</f>
        <v>158.499</v>
      </c>
      <c r="H209" s="230">
        <f>H210</f>
        <v>156.89500000000001</v>
      </c>
      <c r="I209" s="125">
        <f t="shared" si="26"/>
        <v>98.988006233477819</v>
      </c>
    </row>
    <row r="210" spans="1:11">
      <c r="A210" s="159" t="s">
        <v>270</v>
      </c>
      <c r="B210" s="156" t="s">
        <v>45</v>
      </c>
      <c r="C210" s="41" t="s">
        <v>14</v>
      </c>
      <c r="D210" s="41" t="s">
        <v>3</v>
      </c>
      <c r="E210" s="193" t="s">
        <v>337</v>
      </c>
      <c r="F210" s="42" t="s">
        <v>94</v>
      </c>
      <c r="G210" s="230">
        <v>158.499</v>
      </c>
      <c r="H210" s="230">
        <v>156.89500000000001</v>
      </c>
      <c r="I210" s="125">
        <f t="shared" si="26"/>
        <v>98.988006233477819</v>
      </c>
    </row>
    <row r="211" spans="1:11">
      <c r="A211" s="159" t="s">
        <v>69</v>
      </c>
      <c r="B211" s="156" t="s">
        <v>45</v>
      </c>
      <c r="C211" s="41" t="s">
        <v>14</v>
      </c>
      <c r="D211" s="41" t="s">
        <v>3</v>
      </c>
      <c r="E211" s="193" t="s">
        <v>337</v>
      </c>
      <c r="F211" s="42" t="s">
        <v>95</v>
      </c>
      <c r="G211" s="230">
        <f>G212</f>
        <v>0.2</v>
      </c>
      <c r="H211" s="230">
        <f>H212</f>
        <v>0</v>
      </c>
      <c r="I211" s="125">
        <f t="shared" si="26"/>
        <v>0</v>
      </c>
    </row>
    <row r="212" spans="1:11">
      <c r="A212" s="159" t="s">
        <v>335</v>
      </c>
      <c r="B212" s="156" t="s">
        <v>45</v>
      </c>
      <c r="C212" s="41" t="s">
        <v>14</v>
      </c>
      <c r="D212" s="41" t="s">
        <v>3</v>
      </c>
      <c r="E212" s="193" t="s">
        <v>337</v>
      </c>
      <c r="F212" s="42" t="s">
        <v>97</v>
      </c>
      <c r="G212" s="230">
        <v>0.2</v>
      </c>
      <c r="H212" s="230">
        <v>0</v>
      </c>
      <c r="I212" s="125">
        <f t="shared" si="26"/>
        <v>0</v>
      </c>
    </row>
    <row r="213" spans="1:11" ht="33.75" hidden="1">
      <c r="A213" s="159" t="s">
        <v>338</v>
      </c>
      <c r="B213" s="187" t="s">
        <v>45</v>
      </c>
      <c r="C213" s="188" t="s">
        <v>14</v>
      </c>
      <c r="D213" s="188" t="s">
        <v>3</v>
      </c>
      <c r="E213" s="199" t="s">
        <v>339</v>
      </c>
      <c r="F213" s="190"/>
      <c r="G213" s="230">
        <f>G214</f>
        <v>0</v>
      </c>
      <c r="H213" s="230">
        <f>H214</f>
        <v>0</v>
      </c>
      <c r="I213" s="125" t="e">
        <f t="shared" si="26"/>
        <v>#DIV/0!</v>
      </c>
    </row>
    <row r="214" spans="1:11" ht="22.5" hidden="1">
      <c r="A214" s="159" t="s">
        <v>67</v>
      </c>
      <c r="B214" s="187" t="s">
        <v>45</v>
      </c>
      <c r="C214" s="188" t="s">
        <v>14</v>
      </c>
      <c r="D214" s="188" t="s">
        <v>3</v>
      </c>
      <c r="E214" s="199" t="s">
        <v>339</v>
      </c>
      <c r="F214" s="190" t="s">
        <v>93</v>
      </c>
      <c r="G214" s="230">
        <f>G215</f>
        <v>0</v>
      </c>
      <c r="H214" s="230">
        <f>H215</f>
        <v>0</v>
      </c>
      <c r="I214" s="125" t="e">
        <f t="shared" si="26"/>
        <v>#DIV/0!</v>
      </c>
    </row>
    <row r="215" spans="1:11" hidden="1">
      <c r="A215" s="159" t="s">
        <v>270</v>
      </c>
      <c r="B215" s="187" t="s">
        <v>45</v>
      </c>
      <c r="C215" s="188" t="s">
        <v>14</v>
      </c>
      <c r="D215" s="188" t="s">
        <v>3</v>
      </c>
      <c r="E215" s="199" t="s">
        <v>339</v>
      </c>
      <c r="F215" s="190" t="s">
        <v>94</v>
      </c>
      <c r="G215" s="230">
        <v>0</v>
      </c>
      <c r="H215" s="230">
        <v>0</v>
      </c>
      <c r="I215" s="125" t="e">
        <f t="shared" si="26"/>
        <v>#DIV/0!</v>
      </c>
    </row>
    <row r="216" spans="1:11" s="217" customFormat="1" ht="22.5" customHeight="1">
      <c r="A216" s="148" t="s">
        <v>338</v>
      </c>
      <c r="B216" s="246" t="s">
        <v>45</v>
      </c>
      <c r="C216" s="247" t="s">
        <v>14</v>
      </c>
      <c r="D216" s="247" t="s">
        <v>3</v>
      </c>
      <c r="E216" s="15" t="s">
        <v>340</v>
      </c>
      <c r="F216" s="249"/>
      <c r="G216" s="223">
        <f>G217</f>
        <v>543.9</v>
      </c>
      <c r="H216" s="223">
        <f>H217</f>
        <v>543.9</v>
      </c>
      <c r="I216" s="240">
        <f t="shared" si="26"/>
        <v>100</v>
      </c>
      <c r="J216" s="216"/>
      <c r="K216" s="216"/>
    </row>
    <row r="217" spans="1:11" ht="22.5">
      <c r="A217" s="159" t="s">
        <v>67</v>
      </c>
      <c r="B217" s="187" t="s">
        <v>45</v>
      </c>
      <c r="C217" s="188" t="s">
        <v>14</v>
      </c>
      <c r="D217" s="188" t="s">
        <v>3</v>
      </c>
      <c r="E217" s="199" t="s">
        <v>340</v>
      </c>
      <c r="F217" s="190" t="s">
        <v>93</v>
      </c>
      <c r="G217" s="230">
        <f>G218</f>
        <v>543.9</v>
      </c>
      <c r="H217" s="230">
        <f>H218</f>
        <v>543.9</v>
      </c>
      <c r="I217" s="125">
        <f t="shared" si="26"/>
        <v>100</v>
      </c>
    </row>
    <row r="218" spans="1:11">
      <c r="A218" s="159" t="s">
        <v>270</v>
      </c>
      <c r="B218" s="187" t="s">
        <v>45</v>
      </c>
      <c r="C218" s="188" t="s">
        <v>14</v>
      </c>
      <c r="D218" s="188" t="s">
        <v>3</v>
      </c>
      <c r="E218" s="199" t="s">
        <v>340</v>
      </c>
      <c r="F218" s="190" t="s">
        <v>94</v>
      </c>
      <c r="G218" s="230">
        <f>493.4+50.5</f>
        <v>543.9</v>
      </c>
      <c r="H218" s="230">
        <f>493.4+50.5</f>
        <v>543.9</v>
      </c>
      <c r="I218" s="125">
        <f t="shared" si="26"/>
        <v>100</v>
      </c>
    </row>
    <row r="219" spans="1:11" s="217" customFormat="1" ht="23.25" customHeight="1">
      <c r="A219" s="148" t="s">
        <v>338</v>
      </c>
      <c r="B219" s="246" t="s">
        <v>45</v>
      </c>
      <c r="C219" s="247" t="s">
        <v>14</v>
      </c>
      <c r="D219" s="247" t="s">
        <v>3</v>
      </c>
      <c r="E219" s="15" t="s">
        <v>340</v>
      </c>
      <c r="F219" s="249"/>
      <c r="G219" s="223">
        <f>G220</f>
        <v>50.5</v>
      </c>
      <c r="H219" s="223">
        <f>H220</f>
        <v>50.5</v>
      </c>
      <c r="I219" s="240">
        <f t="shared" si="26"/>
        <v>100</v>
      </c>
      <c r="J219" s="216"/>
      <c r="K219" s="216"/>
    </row>
    <row r="220" spans="1:11">
      <c r="A220" s="202" t="s">
        <v>261</v>
      </c>
      <c r="B220" s="187" t="s">
        <v>45</v>
      </c>
      <c r="C220" s="188" t="s">
        <v>14</v>
      </c>
      <c r="D220" s="188" t="s">
        <v>3</v>
      </c>
      <c r="E220" s="199" t="s">
        <v>340</v>
      </c>
      <c r="F220" s="190" t="s">
        <v>260</v>
      </c>
      <c r="G220" s="230">
        <f>G221</f>
        <v>50.5</v>
      </c>
      <c r="H220" s="230">
        <f>H221</f>
        <v>50.5</v>
      </c>
      <c r="I220" s="125">
        <f t="shared" si="26"/>
        <v>100</v>
      </c>
    </row>
    <row r="221" spans="1:11">
      <c r="A221" s="171" t="s">
        <v>55</v>
      </c>
      <c r="B221" s="187" t="s">
        <v>45</v>
      </c>
      <c r="C221" s="188" t="s">
        <v>14</v>
      </c>
      <c r="D221" s="188" t="s">
        <v>3</v>
      </c>
      <c r="E221" s="199" t="s">
        <v>340</v>
      </c>
      <c r="F221" s="190" t="s">
        <v>259</v>
      </c>
      <c r="G221" s="230">
        <v>50.5</v>
      </c>
      <c r="H221" s="230">
        <v>50.5</v>
      </c>
      <c r="I221" s="125">
        <f t="shared" si="26"/>
        <v>100</v>
      </c>
    </row>
    <row r="222" spans="1:11" s="217" customFormat="1" ht="31.5">
      <c r="A222" s="245" t="s">
        <v>87</v>
      </c>
      <c r="B222" s="246" t="s">
        <v>45</v>
      </c>
      <c r="C222" s="247" t="s">
        <v>14</v>
      </c>
      <c r="D222" s="247" t="s">
        <v>3</v>
      </c>
      <c r="E222" s="15" t="s">
        <v>341</v>
      </c>
      <c r="F222" s="249"/>
      <c r="G222" s="219">
        <f t="shared" ref="G222:H224" si="27">G223</f>
        <v>7.6</v>
      </c>
      <c r="H222" s="219">
        <f t="shared" si="27"/>
        <v>7.6</v>
      </c>
      <c r="I222" s="240">
        <f t="shared" si="26"/>
        <v>100</v>
      </c>
      <c r="J222" s="216"/>
      <c r="K222" s="216"/>
    </row>
    <row r="223" spans="1:11" ht="45">
      <c r="A223" s="186" t="s">
        <v>122</v>
      </c>
      <c r="B223" s="187" t="s">
        <v>45</v>
      </c>
      <c r="C223" s="188" t="s">
        <v>14</v>
      </c>
      <c r="D223" s="188" t="s">
        <v>3</v>
      </c>
      <c r="E223" s="199" t="s">
        <v>341</v>
      </c>
      <c r="F223" s="190"/>
      <c r="G223" s="226">
        <f t="shared" si="27"/>
        <v>7.6</v>
      </c>
      <c r="H223" s="226">
        <f t="shared" si="27"/>
        <v>7.6</v>
      </c>
      <c r="I223" s="125">
        <f t="shared" si="26"/>
        <v>100</v>
      </c>
    </row>
    <row r="224" spans="1:11">
      <c r="A224" s="186" t="s">
        <v>85</v>
      </c>
      <c r="B224" s="187" t="s">
        <v>45</v>
      </c>
      <c r="C224" s="188" t="s">
        <v>14</v>
      </c>
      <c r="D224" s="188" t="s">
        <v>3</v>
      </c>
      <c r="E224" s="199" t="s">
        <v>341</v>
      </c>
      <c r="F224" s="190" t="s">
        <v>99</v>
      </c>
      <c r="G224" s="226">
        <f t="shared" si="27"/>
        <v>7.6</v>
      </c>
      <c r="H224" s="226">
        <f t="shared" si="27"/>
        <v>7.6</v>
      </c>
      <c r="I224" s="125">
        <f t="shared" si="26"/>
        <v>100</v>
      </c>
    </row>
    <row r="225" spans="1:11">
      <c r="A225" s="186" t="s">
        <v>86</v>
      </c>
      <c r="B225" s="187" t="s">
        <v>45</v>
      </c>
      <c r="C225" s="188" t="s">
        <v>14</v>
      </c>
      <c r="D225" s="188" t="s">
        <v>3</v>
      </c>
      <c r="E225" s="199" t="s">
        <v>341</v>
      </c>
      <c r="F225" s="190" t="s">
        <v>101</v>
      </c>
      <c r="G225" s="226">
        <v>7.6</v>
      </c>
      <c r="H225" s="226">
        <v>7.6</v>
      </c>
      <c r="I225" s="125">
        <f t="shared" si="26"/>
        <v>100</v>
      </c>
    </row>
    <row r="226" spans="1:11" s="217" customFormat="1" ht="42">
      <c r="A226" s="24" t="s">
        <v>342</v>
      </c>
      <c r="B226" s="30" t="s">
        <v>45</v>
      </c>
      <c r="C226" s="252" t="s">
        <v>14</v>
      </c>
      <c r="D226" s="252" t="s">
        <v>3</v>
      </c>
      <c r="E226" s="253" t="s">
        <v>237</v>
      </c>
      <c r="F226" s="252"/>
      <c r="G226" s="240">
        <f>G227</f>
        <v>1069.2</v>
      </c>
      <c r="H226" s="240">
        <f>H227</f>
        <v>1069.2</v>
      </c>
      <c r="I226" s="124">
        <f t="shared" si="26"/>
        <v>100</v>
      </c>
      <c r="J226" s="216"/>
      <c r="K226" s="216"/>
    </row>
    <row r="227" spans="1:11">
      <c r="A227" s="2" t="s">
        <v>85</v>
      </c>
      <c r="B227" s="25" t="s">
        <v>45</v>
      </c>
      <c r="C227" s="26" t="s">
        <v>14</v>
      </c>
      <c r="D227" s="26" t="s">
        <v>3</v>
      </c>
      <c r="E227" s="12" t="str">
        <f>E226</f>
        <v>42 1 00 S8310</v>
      </c>
      <c r="F227" s="28" t="s">
        <v>99</v>
      </c>
      <c r="G227" s="125">
        <v>1069.2</v>
      </c>
      <c r="H227" s="125">
        <v>1069.2</v>
      </c>
      <c r="I227" s="125">
        <f t="shared" si="26"/>
        <v>100</v>
      </c>
    </row>
    <row r="228" spans="1:11">
      <c r="A228" s="4" t="s">
        <v>85</v>
      </c>
      <c r="B228" s="25" t="s">
        <v>45</v>
      </c>
      <c r="C228" s="26" t="s">
        <v>14</v>
      </c>
      <c r="D228" s="26" t="s">
        <v>3</v>
      </c>
      <c r="E228" s="12" t="str">
        <f>E227</f>
        <v>42 1 00 S8310</v>
      </c>
      <c r="F228" s="28" t="s">
        <v>100</v>
      </c>
      <c r="G228" s="125">
        <f>672.935+163.079</f>
        <v>836.0139999999999</v>
      </c>
      <c r="H228" s="125">
        <f>672.935+163.079</f>
        <v>836.0139999999999</v>
      </c>
      <c r="I228" s="125">
        <f t="shared" si="26"/>
        <v>100</v>
      </c>
    </row>
    <row r="229" spans="1:11" ht="15" customHeight="1">
      <c r="A229" s="27" t="s">
        <v>124</v>
      </c>
      <c r="B229" s="25" t="s">
        <v>45</v>
      </c>
      <c r="C229" s="26" t="s">
        <v>14</v>
      </c>
      <c r="D229" s="26" t="s">
        <v>3</v>
      </c>
      <c r="E229" s="12" t="str">
        <f>E228</f>
        <v>42 1 00 S8310</v>
      </c>
      <c r="F229" s="28" t="s">
        <v>119</v>
      </c>
      <c r="G229" s="125">
        <f>203.226+49.25</f>
        <v>252.476</v>
      </c>
      <c r="H229" s="125">
        <f>203.226+49.25</f>
        <v>252.476</v>
      </c>
      <c r="I229" s="125">
        <f t="shared" si="26"/>
        <v>100</v>
      </c>
    </row>
    <row r="230" spans="1:11" ht="45" hidden="1">
      <c r="A230" s="27" t="s">
        <v>343</v>
      </c>
      <c r="B230" s="25" t="s">
        <v>45</v>
      </c>
      <c r="C230" s="26" t="s">
        <v>14</v>
      </c>
      <c r="D230" s="26" t="s">
        <v>3</v>
      </c>
      <c r="E230" s="12" t="s">
        <v>237</v>
      </c>
      <c r="F230" s="26"/>
      <c r="G230" s="125">
        <f>G231</f>
        <v>0</v>
      </c>
      <c r="H230" s="125">
        <f>H231</f>
        <v>0</v>
      </c>
      <c r="I230" s="125" t="e">
        <f t="shared" si="26"/>
        <v>#DIV/0!</v>
      </c>
    </row>
    <row r="231" spans="1:11" hidden="1">
      <c r="A231" s="2" t="s">
        <v>85</v>
      </c>
      <c r="B231" s="25" t="s">
        <v>45</v>
      </c>
      <c r="C231" s="26" t="s">
        <v>14</v>
      </c>
      <c r="D231" s="26" t="s">
        <v>3</v>
      </c>
      <c r="E231" s="12" t="str">
        <f>E230</f>
        <v>42 1 00 S8310</v>
      </c>
      <c r="F231" s="28" t="s">
        <v>99</v>
      </c>
      <c r="G231" s="125">
        <f>G232+G233</f>
        <v>0</v>
      </c>
      <c r="H231" s="125">
        <f>H232+H233</f>
        <v>0</v>
      </c>
      <c r="I231" s="125" t="e">
        <f t="shared" si="26"/>
        <v>#DIV/0!</v>
      </c>
    </row>
    <row r="232" spans="1:11" hidden="1">
      <c r="A232" s="4" t="s">
        <v>85</v>
      </c>
      <c r="B232" s="25" t="s">
        <v>45</v>
      </c>
      <c r="C232" s="26" t="s">
        <v>14</v>
      </c>
      <c r="D232" s="26" t="s">
        <v>3</v>
      </c>
      <c r="E232" s="12" t="str">
        <f>E231</f>
        <v>42 1 00 S8310</v>
      </c>
      <c r="F232" s="28" t="s">
        <v>100</v>
      </c>
      <c r="G232" s="125">
        <v>0</v>
      </c>
      <c r="H232" s="125">
        <v>0</v>
      </c>
      <c r="I232" s="125" t="e">
        <f t="shared" si="26"/>
        <v>#DIV/0!</v>
      </c>
    </row>
    <row r="233" spans="1:11" ht="22.5" hidden="1">
      <c r="A233" s="27" t="s">
        <v>124</v>
      </c>
      <c r="B233" s="25" t="s">
        <v>45</v>
      </c>
      <c r="C233" s="26" t="s">
        <v>14</v>
      </c>
      <c r="D233" s="26" t="s">
        <v>3</v>
      </c>
      <c r="E233" s="12" t="str">
        <f>E232</f>
        <v>42 1 00 S8310</v>
      </c>
      <c r="F233" s="28" t="s">
        <v>119</v>
      </c>
      <c r="G233" s="125">
        <v>0</v>
      </c>
      <c r="H233" s="125">
        <v>0</v>
      </c>
      <c r="I233" s="125" t="e">
        <f t="shared" si="26"/>
        <v>#DIV/0!</v>
      </c>
    </row>
    <row r="234" spans="1:11" s="217" customFormat="1" ht="31.5" hidden="1">
      <c r="A234" s="24" t="s">
        <v>344</v>
      </c>
      <c r="B234" s="246" t="s">
        <v>45</v>
      </c>
      <c r="C234" s="247" t="s">
        <v>14</v>
      </c>
      <c r="D234" s="247" t="s">
        <v>3</v>
      </c>
      <c r="E234" s="15" t="s">
        <v>340</v>
      </c>
      <c r="F234" s="29"/>
      <c r="G234" s="240">
        <f>G235</f>
        <v>0</v>
      </c>
      <c r="H234" s="240">
        <f>H235</f>
        <v>0</v>
      </c>
      <c r="I234" s="240" t="e">
        <f t="shared" si="26"/>
        <v>#DIV/0!</v>
      </c>
      <c r="J234" s="216"/>
      <c r="K234" s="216"/>
    </row>
    <row r="235" spans="1:11" ht="22.5" hidden="1">
      <c r="A235" s="159" t="s">
        <v>67</v>
      </c>
      <c r="B235" s="187" t="s">
        <v>45</v>
      </c>
      <c r="C235" s="188" t="s">
        <v>14</v>
      </c>
      <c r="D235" s="188" t="s">
        <v>3</v>
      </c>
      <c r="E235" s="199" t="s">
        <v>340</v>
      </c>
      <c r="F235" s="190" t="s">
        <v>93</v>
      </c>
      <c r="G235" s="230">
        <f>G236</f>
        <v>0</v>
      </c>
      <c r="H235" s="230">
        <f>H236</f>
        <v>0</v>
      </c>
      <c r="I235" s="125" t="e">
        <f t="shared" si="26"/>
        <v>#DIV/0!</v>
      </c>
    </row>
    <row r="236" spans="1:11" ht="22.5" hidden="1">
      <c r="A236" s="159" t="s">
        <v>68</v>
      </c>
      <c r="B236" s="187" t="s">
        <v>45</v>
      </c>
      <c r="C236" s="188" t="s">
        <v>14</v>
      </c>
      <c r="D236" s="188" t="s">
        <v>3</v>
      </c>
      <c r="E236" s="199" t="s">
        <v>340</v>
      </c>
      <c r="F236" s="190" t="s">
        <v>94</v>
      </c>
      <c r="G236" s="230">
        <v>0</v>
      </c>
      <c r="H236" s="230">
        <v>0</v>
      </c>
      <c r="I236" s="125" t="e">
        <f t="shared" ref="I236:I270" si="28">H236/G236*100</f>
        <v>#DIV/0!</v>
      </c>
    </row>
    <row r="237" spans="1:11" s="217" customFormat="1" ht="42">
      <c r="A237" s="24" t="s">
        <v>345</v>
      </c>
      <c r="B237" s="246" t="s">
        <v>45</v>
      </c>
      <c r="C237" s="247" t="s">
        <v>14</v>
      </c>
      <c r="D237" s="247" t="s">
        <v>3</v>
      </c>
      <c r="E237" s="253" t="s">
        <v>237</v>
      </c>
      <c r="F237" s="249"/>
      <c r="G237" s="223">
        <f>G238</f>
        <v>106.92406000000001</v>
      </c>
      <c r="H237" s="223">
        <f>H238</f>
        <v>106.92406000000001</v>
      </c>
      <c r="I237" s="240">
        <f t="shared" si="28"/>
        <v>100</v>
      </c>
      <c r="J237" s="216"/>
      <c r="K237" s="216"/>
    </row>
    <row r="238" spans="1:11">
      <c r="A238" s="202" t="s">
        <v>261</v>
      </c>
      <c r="B238" s="187" t="s">
        <v>45</v>
      </c>
      <c r="C238" s="188" t="s">
        <v>14</v>
      </c>
      <c r="D238" s="188" t="s">
        <v>3</v>
      </c>
      <c r="E238" s="12" t="s">
        <v>237</v>
      </c>
      <c r="F238" s="190" t="s">
        <v>260</v>
      </c>
      <c r="G238" s="230">
        <f>G239</f>
        <v>106.92406000000001</v>
      </c>
      <c r="H238" s="230">
        <f>H239</f>
        <v>106.92406000000001</v>
      </c>
      <c r="I238" s="125">
        <f t="shared" si="28"/>
        <v>100</v>
      </c>
    </row>
    <row r="239" spans="1:11">
      <c r="A239" s="171" t="s">
        <v>55</v>
      </c>
      <c r="B239" s="187" t="s">
        <v>45</v>
      </c>
      <c r="C239" s="188" t="s">
        <v>14</v>
      </c>
      <c r="D239" s="188" t="s">
        <v>3</v>
      </c>
      <c r="E239" s="12" t="s">
        <v>237</v>
      </c>
      <c r="F239" s="190" t="s">
        <v>259</v>
      </c>
      <c r="G239" s="230">
        <f>87.662+19.26206</f>
        <v>106.92406000000001</v>
      </c>
      <c r="H239" s="230">
        <f>87.662+19.26206</f>
        <v>106.92406000000001</v>
      </c>
      <c r="I239" s="125">
        <f t="shared" si="28"/>
        <v>100</v>
      </c>
    </row>
    <row r="240" spans="1:11" s="217" customFormat="1" ht="31.5">
      <c r="A240" s="148" t="s">
        <v>346</v>
      </c>
      <c r="B240" s="246" t="s">
        <v>45</v>
      </c>
      <c r="C240" s="247" t="s">
        <v>14</v>
      </c>
      <c r="D240" s="247" t="s">
        <v>3</v>
      </c>
      <c r="E240" s="15" t="s">
        <v>347</v>
      </c>
      <c r="F240" s="249"/>
      <c r="G240" s="223">
        <f>G241</f>
        <v>4999.8</v>
      </c>
      <c r="H240" s="223">
        <f>H241</f>
        <v>4999.8</v>
      </c>
      <c r="I240" s="240">
        <f t="shared" si="28"/>
        <v>100</v>
      </c>
      <c r="J240" s="216"/>
      <c r="K240" s="216"/>
    </row>
    <row r="241" spans="1:9" ht="22.5">
      <c r="A241" s="159" t="s">
        <v>67</v>
      </c>
      <c r="B241" s="187" t="s">
        <v>45</v>
      </c>
      <c r="C241" s="188" t="s">
        <v>14</v>
      </c>
      <c r="D241" s="188" t="s">
        <v>3</v>
      </c>
      <c r="E241" s="199" t="s">
        <v>347</v>
      </c>
      <c r="F241" s="190" t="s">
        <v>93</v>
      </c>
      <c r="G241" s="230">
        <f>G242</f>
        <v>4999.8</v>
      </c>
      <c r="H241" s="230">
        <f>H242</f>
        <v>4999.8</v>
      </c>
      <c r="I241" s="125">
        <f t="shared" si="28"/>
        <v>100</v>
      </c>
    </row>
    <row r="242" spans="1:9">
      <c r="A242" s="159" t="s">
        <v>348</v>
      </c>
      <c r="B242" s="156" t="s">
        <v>45</v>
      </c>
      <c r="C242" s="41" t="s">
        <v>14</v>
      </c>
      <c r="D242" s="41" t="s">
        <v>3</v>
      </c>
      <c r="E242" s="193" t="s">
        <v>347</v>
      </c>
      <c r="F242" s="42" t="s">
        <v>94</v>
      </c>
      <c r="G242" s="230">
        <v>4999.8</v>
      </c>
      <c r="H242" s="230">
        <v>4999.8</v>
      </c>
      <c r="I242" s="125">
        <f t="shared" si="28"/>
        <v>100</v>
      </c>
    </row>
    <row r="243" spans="1:9">
      <c r="A243" s="207" t="s">
        <v>38</v>
      </c>
      <c r="B243" s="149" t="s">
        <v>45</v>
      </c>
      <c r="C243" s="15">
        <v>10</v>
      </c>
      <c r="D243" s="15"/>
      <c r="E243" s="15"/>
      <c r="F243" s="208"/>
      <c r="G243" s="128">
        <f>G244</f>
        <v>130</v>
      </c>
      <c r="H243" s="128">
        <f>H244</f>
        <v>90.936000000000007</v>
      </c>
      <c r="I243" s="125">
        <f t="shared" si="28"/>
        <v>69.950769230769239</v>
      </c>
    </row>
    <row r="244" spans="1:9">
      <c r="A244" s="207" t="s">
        <v>27</v>
      </c>
      <c r="B244" s="149" t="s">
        <v>45</v>
      </c>
      <c r="C244" s="209">
        <v>10</v>
      </c>
      <c r="D244" s="150" t="s">
        <v>3</v>
      </c>
      <c r="E244" s="149"/>
      <c r="F244" s="164"/>
      <c r="G244" s="238">
        <f>SUM(G245)</f>
        <v>130</v>
      </c>
      <c r="H244" s="238">
        <f>SUM(H245)</f>
        <v>90.936000000000007</v>
      </c>
      <c r="I244" s="125">
        <f t="shared" si="28"/>
        <v>69.950769230769239</v>
      </c>
    </row>
    <row r="245" spans="1:9">
      <c r="A245" s="210" t="s">
        <v>20</v>
      </c>
      <c r="B245" s="156" t="s">
        <v>45</v>
      </c>
      <c r="C245" s="211">
        <v>10</v>
      </c>
      <c r="D245" s="41" t="s">
        <v>3</v>
      </c>
      <c r="E245" s="156" t="s">
        <v>349</v>
      </c>
      <c r="F245" s="42"/>
      <c r="G245" s="239">
        <f t="shared" ref="G245:H247" si="29">G246</f>
        <v>130</v>
      </c>
      <c r="H245" s="239">
        <f t="shared" si="29"/>
        <v>90.936000000000007</v>
      </c>
      <c r="I245" s="125">
        <f t="shared" si="28"/>
        <v>69.950769230769239</v>
      </c>
    </row>
    <row r="246" spans="1:9">
      <c r="A246" s="210" t="s">
        <v>88</v>
      </c>
      <c r="B246" s="156" t="s">
        <v>45</v>
      </c>
      <c r="C246" s="211">
        <v>10</v>
      </c>
      <c r="D246" s="41" t="s">
        <v>3</v>
      </c>
      <c r="E246" s="156" t="s">
        <v>350</v>
      </c>
      <c r="F246" s="42"/>
      <c r="G246" s="239">
        <f t="shared" si="29"/>
        <v>130</v>
      </c>
      <c r="H246" s="239">
        <f t="shared" si="29"/>
        <v>90.936000000000007</v>
      </c>
      <c r="I246" s="125">
        <f t="shared" si="28"/>
        <v>69.950769230769239</v>
      </c>
    </row>
    <row r="247" spans="1:9" ht="22.5">
      <c r="A247" s="212" t="s">
        <v>351</v>
      </c>
      <c r="B247" s="156" t="s">
        <v>45</v>
      </c>
      <c r="C247" s="211">
        <v>10</v>
      </c>
      <c r="D247" s="41" t="s">
        <v>3</v>
      </c>
      <c r="E247" s="156" t="s">
        <v>350</v>
      </c>
      <c r="F247" s="42" t="s">
        <v>352</v>
      </c>
      <c r="G247" s="239">
        <f t="shared" si="29"/>
        <v>130</v>
      </c>
      <c r="H247" s="239">
        <f t="shared" si="29"/>
        <v>90.936000000000007</v>
      </c>
      <c r="I247" s="125">
        <f t="shared" si="28"/>
        <v>69.950769230769239</v>
      </c>
    </row>
    <row r="248" spans="1:9" ht="22.5">
      <c r="A248" s="213" t="s">
        <v>353</v>
      </c>
      <c r="B248" s="156" t="s">
        <v>45</v>
      </c>
      <c r="C248" s="211">
        <v>10</v>
      </c>
      <c r="D248" s="41" t="s">
        <v>3</v>
      </c>
      <c r="E248" s="156" t="s">
        <v>350</v>
      </c>
      <c r="F248" s="42" t="s">
        <v>354</v>
      </c>
      <c r="G248" s="239">
        <v>130</v>
      </c>
      <c r="H248" s="239">
        <v>90.936000000000007</v>
      </c>
      <c r="I248" s="125">
        <f t="shared" si="28"/>
        <v>69.950769230769239</v>
      </c>
    </row>
    <row r="249" spans="1:9">
      <c r="A249" s="214" t="s">
        <v>37</v>
      </c>
      <c r="B249" s="149" t="s">
        <v>45</v>
      </c>
      <c r="C249" s="149" t="s">
        <v>49</v>
      </c>
      <c r="D249" s="150"/>
      <c r="E249" s="191"/>
      <c r="F249" s="191"/>
      <c r="G249" s="231">
        <f>G250+G263</f>
        <v>270</v>
      </c>
      <c r="H249" s="231">
        <f>H250+H263</f>
        <v>234.78699999999998</v>
      </c>
      <c r="I249" s="125">
        <f t="shared" si="28"/>
        <v>86.95814814814814</v>
      </c>
    </row>
    <row r="250" spans="1:9" hidden="1">
      <c r="A250" s="214" t="s">
        <v>355</v>
      </c>
      <c r="B250" s="149" t="s">
        <v>45</v>
      </c>
      <c r="C250" s="150" t="s">
        <v>49</v>
      </c>
      <c r="D250" s="150" t="s">
        <v>3</v>
      </c>
      <c r="E250" s="191"/>
      <c r="F250" s="191"/>
      <c r="G250" s="231">
        <f>G254</f>
        <v>0</v>
      </c>
      <c r="H250" s="231">
        <f>H254</f>
        <v>0</v>
      </c>
      <c r="I250" s="125" t="e">
        <f t="shared" si="28"/>
        <v>#DIV/0!</v>
      </c>
    </row>
    <row r="251" spans="1:9" ht="33.75" hidden="1">
      <c r="A251" s="159" t="s">
        <v>356</v>
      </c>
      <c r="B251" s="156" t="s">
        <v>45</v>
      </c>
      <c r="C251" s="41" t="s">
        <v>49</v>
      </c>
      <c r="D251" s="41" t="s">
        <v>3</v>
      </c>
      <c r="E251" s="41" t="s">
        <v>357</v>
      </c>
      <c r="F251" s="42"/>
      <c r="G251" s="232">
        <f>G252</f>
        <v>0</v>
      </c>
      <c r="H251" s="232">
        <f>H252</f>
        <v>0</v>
      </c>
      <c r="I251" s="125" t="e">
        <f t="shared" si="28"/>
        <v>#DIV/0!</v>
      </c>
    </row>
    <row r="252" spans="1:9" ht="22.5" hidden="1">
      <c r="A252" s="159" t="s">
        <v>358</v>
      </c>
      <c r="B252" s="156" t="s">
        <v>45</v>
      </c>
      <c r="C252" s="41" t="s">
        <v>49</v>
      </c>
      <c r="D252" s="41" t="s">
        <v>3</v>
      </c>
      <c r="E252" s="41" t="s">
        <v>359</v>
      </c>
      <c r="F252" s="42"/>
      <c r="G252" s="232">
        <f>G253</f>
        <v>0</v>
      </c>
      <c r="H252" s="232">
        <f>H253</f>
        <v>0</v>
      </c>
      <c r="I252" s="125" t="e">
        <f t="shared" si="28"/>
        <v>#DIV/0!</v>
      </c>
    </row>
    <row r="253" spans="1:9" hidden="1">
      <c r="A253" s="159" t="s">
        <v>360</v>
      </c>
      <c r="B253" s="156" t="s">
        <v>45</v>
      </c>
      <c r="C253" s="41" t="s">
        <v>49</v>
      </c>
      <c r="D253" s="41" t="s">
        <v>3</v>
      </c>
      <c r="E253" s="41" t="s">
        <v>359</v>
      </c>
      <c r="F253" s="42" t="s">
        <v>361</v>
      </c>
      <c r="G253" s="232">
        <v>0</v>
      </c>
      <c r="H253" s="232">
        <v>0</v>
      </c>
      <c r="I253" s="125" t="e">
        <f t="shared" si="28"/>
        <v>#DIV/0!</v>
      </c>
    </row>
    <row r="254" spans="1:9" hidden="1">
      <c r="A254" s="206" t="s">
        <v>21</v>
      </c>
      <c r="B254" s="156" t="s">
        <v>45</v>
      </c>
      <c r="C254" s="41" t="s">
        <v>49</v>
      </c>
      <c r="D254" s="41" t="s">
        <v>3</v>
      </c>
      <c r="E254" s="41" t="s">
        <v>362</v>
      </c>
      <c r="F254" s="42"/>
      <c r="G254" s="232">
        <f>G255+G258+G260</f>
        <v>0</v>
      </c>
      <c r="H254" s="232">
        <f>H255+H258+H260</f>
        <v>0</v>
      </c>
      <c r="I254" s="125" t="e">
        <f t="shared" si="28"/>
        <v>#DIV/0!</v>
      </c>
    </row>
    <row r="255" spans="1:9" hidden="1">
      <c r="A255" s="159" t="s">
        <v>85</v>
      </c>
      <c r="B255" s="156" t="s">
        <v>45</v>
      </c>
      <c r="C255" s="41" t="s">
        <v>49</v>
      </c>
      <c r="D255" s="41" t="s">
        <v>3</v>
      </c>
      <c r="E255" s="41" t="s">
        <v>363</v>
      </c>
      <c r="F255" s="42" t="s">
        <v>99</v>
      </c>
      <c r="G255" s="232">
        <f>G256+G257</f>
        <v>0</v>
      </c>
      <c r="H255" s="232">
        <f>H256+H257</f>
        <v>0</v>
      </c>
      <c r="I255" s="125" t="e">
        <f t="shared" si="28"/>
        <v>#DIV/0!</v>
      </c>
    </row>
    <row r="256" spans="1:9" ht="22.5" hidden="1">
      <c r="A256" s="159" t="s">
        <v>333</v>
      </c>
      <c r="B256" s="156" t="s">
        <v>45</v>
      </c>
      <c r="C256" s="41" t="s">
        <v>49</v>
      </c>
      <c r="D256" s="41" t="s">
        <v>3</v>
      </c>
      <c r="E256" s="41" t="s">
        <v>363</v>
      </c>
      <c r="F256" s="42" t="s">
        <v>100</v>
      </c>
      <c r="G256" s="232">
        <v>0</v>
      </c>
      <c r="H256" s="232">
        <v>0</v>
      </c>
      <c r="I256" s="125" t="e">
        <f t="shared" si="28"/>
        <v>#DIV/0!</v>
      </c>
    </row>
    <row r="257" spans="1:11" hidden="1">
      <c r="A257" s="158" t="s">
        <v>86</v>
      </c>
      <c r="B257" s="156" t="s">
        <v>45</v>
      </c>
      <c r="C257" s="41" t="s">
        <v>49</v>
      </c>
      <c r="D257" s="41" t="s">
        <v>3</v>
      </c>
      <c r="E257" s="41" t="s">
        <v>363</v>
      </c>
      <c r="F257" s="42" t="s">
        <v>101</v>
      </c>
      <c r="G257" s="232">
        <v>0</v>
      </c>
      <c r="H257" s="232">
        <v>0</v>
      </c>
      <c r="I257" s="125" t="e">
        <f t="shared" si="28"/>
        <v>#DIV/0!</v>
      </c>
    </row>
    <row r="258" spans="1:11" ht="22.5" hidden="1">
      <c r="A258" s="159" t="s">
        <v>67</v>
      </c>
      <c r="B258" s="156" t="s">
        <v>45</v>
      </c>
      <c r="C258" s="41" t="s">
        <v>49</v>
      </c>
      <c r="D258" s="41" t="s">
        <v>3</v>
      </c>
      <c r="E258" s="41" t="s">
        <v>363</v>
      </c>
      <c r="F258" s="42" t="s">
        <v>93</v>
      </c>
      <c r="G258" s="232">
        <f>G259</f>
        <v>0</v>
      </c>
      <c r="H258" s="232">
        <f>H259</f>
        <v>0</v>
      </c>
      <c r="I258" s="125" t="e">
        <f t="shared" si="28"/>
        <v>#DIV/0!</v>
      </c>
    </row>
    <row r="259" spans="1:11" ht="22.5" hidden="1">
      <c r="A259" s="159" t="s">
        <v>68</v>
      </c>
      <c r="B259" s="156" t="s">
        <v>45</v>
      </c>
      <c r="C259" s="41" t="s">
        <v>49</v>
      </c>
      <c r="D259" s="41" t="s">
        <v>3</v>
      </c>
      <c r="E259" s="41" t="s">
        <v>363</v>
      </c>
      <c r="F259" s="42" t="s">
        <v>94</v>
      </c>
      <c r="G259" s="232">
        <v>0</v>
      </c>
      <c r="H259" s="232">
        <v>0</v>
      </c>
      <c r="I259" s="125" t="e">
        <f t="shared" si="28"/>
        <v>#DIV/0!</v>
      </c>
    </row>
    <row r="260" spans="1:11" hidden="1">
      <c r="A260" s="159" t="s">
        <v>69</v>
      </c>
      <c r="B260" s="156" t="s">
        <v>45</v>
      </c>
      <c r="C260" s="41" t="s">
        <v>49</v>
      </c>
      <c r="D260" s="41" t="s">
        <v>3</v>
      </c>
      <c r="E260" s="41" t="s">
        <v>363</v>
      </c>
      <c r="F260" s="42" t="s">
        <v>95</v>
      </c>
      <c r="G260" s="232">
        <f>G261+G262</f>
        <v>0</v>
      </c>
      <c r="H260" s="232">
        <f>H261+H262</f>
        <v>0</v>
      </c>
      <c r="I260" s="125" t="e">
        <f t="shared" si="28"/>
        <v>#DIV/0!</v>
      </c>
    </row>
    <row r="261" spans="1:11" hidden="1">
      <c r="A261" s="159" t="s">
        <v>70</v>
      </c>
      <c r="B261" s="156" t="s">
        <v>45</v>
      </c>
      <c r="C261" s="41" t="s">
        <v>49</v>
      </c>
      <c r="D261" s="41" t="s">
        <v>3</v>
      </c>
      <c r="E261" s="41" t="s">
        <v>363</v>
      </c>
      <c r="F261" s="42" t="s">
        <v>96</v>
      </c>
      <c r="G261" s="232">
        <v>0</v>
      </c>
      <c r="H261" s="232">
        <v>0</v>
      </c>
      <c r="I261" s="125" t="e">
        <f t="shared" si="28"/>
        <v>#DIV/0!</v>
      </c>
    </row>
    <row r="262" spans="1:11" hidden="1">
      <c r="A262" s="159" t="s">
        <v>335</v>
      </c>
      <c r="B262" s="156" t="s">
        <v>45</v>
      </c>
      <c r="C262" s="41" t="s">
        <v>49</v>
      </c>
      <c r="D262" s="41" t="s">
        <v>3</v>
      </c>
      <c r="E262" s="41" t="s">
        <v>363</v>
      </c>
      <c r="F262" s="42" t="s">
        <v>97</v>
      </c>
      <c r="G262" s="232">
        <v>0</v>
      </c>
      <c r="H262" s="232">
        <v>0</v>
      </c>
      <c r="I262" s="125" t="e">
        <f t="shared" si="28"/>
        <v>#DIV/0!</v>
      </c>
    </row>
    <row r="263" spans="1:11">
      <c r="A263" s="214" t="s">
        <v>52</v>
      </c>
      <c r="B263" s="149" t="s">
        <v>45</v>
      </c>
      <c r="C263" s="150" t="s">
        <v>49</v>
      </c>
      <c r="D263" s="150" t="s">
        <v>9</v>
      </c>
      <c r="E263" s="191"/>
      <c r="F263" s="164"/>
      <c r="G263" s="231">
        <f>G264</f>
        <v>270</v>
      </c>
      <c r="H263" s="231">
        <f>H264</f>
        <v>234.78699999999998</v>
      </c>
      <c r="I263" s="125">
        <f t="shared" si="28"/>
        <v>86.95814814814814</v>
      </c>
    </row>
    <row r="264" spans="1:11">
      <c r="A264" s="213" t="s">
        <v>19</v>
      </c>
      <c r="B264" s="156" t="s">
        <v>45</v>
      </c>
      <c r="C264" s="41" t="s">
        <v>49</v>
      </c>
      <c r="D264" s="41" t="s">
        <v>9</v>
      </c>
      <c r="E264" s="193" t="s">
        <v>364</v>
      </c>
      <c r="F264" s="193"/>
      <c r="G264" s="232">
        <f>G265</f>
        <v>270</v>
      </c>
      <c r="H264" s="232">
        <f>H265</f>
        <v>234.78699999999998</v>
      </c>
      <c r="I264" s="125">
        <f t="shared" si="28"/>
        <v>86.95814814814814</v>
      </c>
    </row>
    <row r="265" spans="1:11" s="217" customFormat="1" ht="31.5">
      <c r="A265" s="214" t="s">
        <v>89</v>
      </c>
      <c r="B265" s="149" t="s">
        <v>45</v>
      </c>
      <c r="C265" s="150" t="s">
        <v>49</v>
      </c>
      <c r="D265" s="150" t="s">
        <v>9</v>
      </c>
      <c r="E265" s="191" t="s">
        <v>365</v>
      </c>
      <c r="F265" s="254"/>
      <c r="G265" s="231">
        <f>G268+G266</f>
        <v>270</v>
      </c>
      <c r="H265" s="231">
        <f>H268+H266</f>
        <v>234.78699999999998</v>
      </c>
      <c r="I265" s="240">
        <f t="shared" si="28"/>
        <v>86.95814814814814</v>
      </c>
      <c r="J265" s="216"/>
      <c r="K265" s="216"/>
    </row>
    <row r="266" spans="1:11">
      <c r="A266" s="213" t="s">
        <v>235</v>
      </c>
      <c r="B266" s="156" t="s">
        <v>45</v>
      </c>
      <c r="C266" s="41" t="s">
        <v>49</v>
      </c>
      <c r="D266" s="41" t="s">
        <v>9</v>
      </c>
      <c r="E266" s="193" t="s">
        <v>121</v>
      </c>
      <c r="F266" s="178">
        <v>120</v>
      </c>
      <c r="G266" s="232">
        <v>45</v>
      </c>
      <c r="H266" s="232">
        <f>H267</f>
        <v>36.299999999999997</v>
      </c>
      <c r="I266" s="125">
        <f t="shared" si="28"/>
        <v>80.666666666666657</v>
      </c>
    </row>
    <row r="267" spans="1:11" ht="33.75">
      <c r="A267" s="213" t="s">
        <v>125</v>
      </c>
      <c r="B267" s="156" t="s">
        <v>45</v>
      </c>
      <c r="C267" s="41" t="s">
        <v>49</v>
      </c>
      <c r="D267" s="41" t="s">
        <v>9</v>
      </c>
      <c r="E267" s="193" t="s">
        <v>121</v>
      </c>
      <c r="F267" s="178">
        <v>123</v>
      </c>
      <c r="G267" s="232">
        <v>45</v>
      </c>
      <c r="H267" s="232">
        <v>36.299999999999997</v>
      </c>
      <c r="I267" s="125">
        <f t="shared" si="28"/>
        <v>80.666666666666657</v>
      </c>
    </row>
    <row r="268" spans="1:11">
      <c r="A268" s="158" t="s">
        <v>86</v>
      </c>
      <c r="B268" s="156" t="s">
        <v>45</v>
      </c>
      <c r="C268" s="41" t="s">
        <v>49</v>
      </c>
      <c r="D268" s="41" t="s">
        <v>9</v>
      </c>
      <c r="E268" s="193" t="s">
        <v>365</v>
      </c>
      <c r="F268" s="178">
        <v>240</v>
      </c>
      <c r="G268" s="232">
        <f>G269</f>
        <v>225</v>
      </c>
      <c r="H268" s="232">
        <f>H269</f>
        <v>198.48699999999999</v>
      </c>
      <c r="I268" s="125">
        <f t="shared" si="28"/>
        <v>88.216444444444448</v>
      </c>
    </row>
    <row r="269" spans="1:11">
      <c r="A269" s="159" t="s">
        <v>366</v>
      </c>
      <c r="B269" s="156" t="s">
        <v>45</v>
      </c>
      <c r="C269" s="41" t="s">
        <v>49</v>
      </c>
      <c r="D269" s="41" t="s">
        <v>9</v>
      </c>
      <c r="E269" s="193" t="s">
        <v>365</v>
      </c>
      <c r="F269" s="42" t="s">
        <v>94</v>
      </c>
      <c r="G269" s="232">
        <f>270-45</f>
        <v>225</v>
      </c>
      <c r="H269" s="232">
        <v>198.48699999999999</v>
      </c>
      <c r="I269" s="125">
        <f t="shared" si="28"/>
        <v>88.216444444444448</v>
      </c>
    </row>
    <row r="270" spans="1:11">
      <c r="A270" s="215" t="s">
        <v>2</v>
      </c>
      <c r="B270" s="41" t="s">
        <v>45</v>
      </c>
      <c r="C270" s="199"/>
      <c r="D270" s="199"/>
      <c r="E270" s="199"/>
      <c r="F270" s="199"/>
      <c r="G270" s="128">
        <f>G12+G29+G63+G77+G86+G101+G135+G189+G243+G249+G59+0.1+G55+G50+G19</f>
        <v>42658.20405</v>
      </c>
      <c r="H270" s="128">
        <f>H12+H29+H63+H77+H86+H101+H135+H189+H243+H249+H59+H55+H50+H19</f>
        <v>37685.716769999992</v>
      </c>
      <c r="I270" s="125">
        <f t="shared" si="28"/>
        <v>88.343420941557412</v>
      </c>
    </row>
  </sheetData>
  <mergeCells count="6">
    <mergeCell ref="A7:G7"/>
    <mergeCell ref="A1:I1"/>
    <mergeCell ref="A2:I2"/>
    <mergeCell ref="A3:I3"/>
    <mergeCell ref="A4:I4"/>
    <mergeCell ref="A6:I6"/>
  </mergeCells>
  <printOptions horizontalCentered="1"/>
  <pageMargins left="0.78740157480314965" right="0.51181102362204722" top="0.78740157480314965" bottom="0.39370078740157483" header="0.31496062992125984" footer="0.31496062992125984"/>
  <pageSetup paperSize="9" scale="71" fitToHeight="0" orientation="portrait" r:id="rId1"/>
  <rowBreaks count="2" manualBreakCount="2">
    <brk id="77" max="8" man="1"/>
    <brk id="13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BreakPreview" zoomScale="89" zoomScaleSheetLayoutView="89" workbookViewId="0">
      <selection activeCell="A5" sqref="A5"/>
    </sheetView>
  </sheetViews>
  <sheetFormatPr defaultRowHeight="12.75"/>
  <cols>
    <col min="1" max="1" width="48" style="58" customWidth="1"/>
    <col min="2" max="2" width="24.5703125" customWidth="1"/>
    <col min="3" max="5" width="13.85546875" customWidth="1"/>
  </cols>
  <sheetData>
    <row r="1" spans="1:6">
      <c r="A1" s="273" t="s">
        <v>248</v>
      </c>
      <c r="B1" s="273"/>
      <c r="C1" s="273"/>
      <c r="D1" s="273"/>
      <c r="E1" s="273"/>
      <c r="F1" s="17"/>
    </row>
    <row r="2" spans="1:6">
      <c r="A2" s="273" t="s">
        <v>238</v>
      </c>
      <c r="B2" s="273"/>
      <c r="C2" s="273"/>
      <c r="D2" s="273"/>
      <c r="E2" s="273"/>
      <c r="F2" s="17"/>
    </row>
    <row r="3" spans="1:6">
      <c r="A3" s="273" t="s">
        <v>22</v>
      </c>
      <c r="B3" s="273"/>
      <c r="C3" s="273"/>
      <c r="D3" s="273"/>
      <c r="E3" s="273"/>
      <c r="F3" s="17"/>
    </row>
    <row r="4" spans="1:6">
      <c r="A4" s="274" t="s">
        <v>373</v>
      </c>
      <c r="B4" s="274"/>
      <c r="C4" s="274"/>
      <c r="D4" s="274"/>
      <c r="E4" s="274"/>
      <c r="F4" s="17"/>
    </row>
    <row r="5" spans="1:6">
      <c r="A5" s="52"/>
      <c r="B5" s="17"/>
      <c r="C5" s="17"/>
      <c r="D5" s="17"/>
      <c r="E5" s="17"/>
      <c r="F5" s="17"/>
    </row>
    <row r="6" spans="1:6" ht="18.75">
      <c r="A6" s="283" t="s">
        <v>151</v>
      </c>
      <c r="B6" s="283"/>
      <c r="C6" s="283"/>
      <c r="D6" s="283"/>
      <c r="E6" s="283"/>
      <c r="F6" s="17"/>
    </row>
    <row r="7" spans="1:6" ht="18.75">
      <c r="A7" s="282" t="s">
        <v>369</v>
      </c>
      <c r="B7" s="282"/>
      <c r="C7" s="282"/>
      <c r="D7" s="282"/>
      <c r="E7" s="282"/>
      <c r="F7" s="17"/>
    </row>
    <row r="8" spans="1:6">
      <c r="A8" s="52"/>
      <c r="B8" s="17"/>
      <c r="C8" s="17"/>
      <c r="D8" s="17"/>
      <c r="E8" s="17"/>
      <c r="F8" s="17"/>
    </row>
    <row r="9" spans="1:6">
      <c r="A9" s="52"/>
      <c r="B9" s="17"/>
      <c r="C9" s="17"/>
      <c r="D9" s="17"/>
      <c r="E9" s="17"/>
      <c r="F9" s="17"/>
    </row>
    <row r="10" spans="1:6" ht="25.5">
      <c r="A10" s="140" t="s">
        <v>152</v>
      </c>
      <c r="B10" s="141" t="s">
        <v>153</v>
      </c>
      <c r="C10" s="130" t="s">
        <v>249</v>
      </c>
      <c r="D10" s="132" t="s">
        <v>250</v>
      </c>
      <c r="E10" s="131" t="s">
        <v>251</v>
      </c>
      <c r="F10" s="17"/>
    </row>
    <row r="11" spans="1:6" ht="25.5">
      <c r="A11" s="53" t="s">
        <v>154</v>
      </c>
      <c r="B11" s="54" t="s">
        <v>155</v>
      </c>
      <c r="C11" s="144">
        <f>C12+C16</f>
        <v>7305.4060499999978</v>
      </c>
      <c r="D11" s="144">
        <f>D12+D16</f>
        <v>6078.7557699999961</v>
      </c>
      <c r="E11" s="144">
        <f>D11/C11*100</f>
        <v>83.209006157843859</v>
      </c>
      <c r="F11" s="17"/>
    </row>
    <row r="12" spans="1:6">
      <c r="A12" s="55" t="s">
        <v>156</v>
      </c>
      <c r="B12" s="54" t="s">
        <v>157</v>
      </c>
      <c r="C12" s="145">
        <f t="shared" ref="C12:E14" si="0">C13</f>
        <v>-35352.697999999997</v>
      </c>
      <c r="D12" s="145">
        <f t="shared" si="0"/>
        <v>-31606.961000000003</v>
      </c>
      <c r="E12" s="145">
        <f t="shared" si="0"/>
        <v>89.404664390819633</v>
      </c>
      <c r="F12" s="17"/>
    </row>
    <row r="13" spans="1:6">
      <c r="A13" s="53" t="s">
        <v>158</v>
      </c>
      <c r="B13" s="56" t="s">
        <v>159</v>
      </c>
      <c r="C13" s="146">
        <f t="shared" si="0"/>
        <v>-35352.697999999997</v>
      </c>
      <c r="D13" s="146">
        <f t="shared" si="0"/>
        <v>-31606.961000000003</v>
      </c>
      <c r="E13" s="146">
        <f t="shared" si="0"/>
        <v>89.404664390819633</v>
      </c>
      <c r="F13" s="17"/>
    </row>
    <row r="14" spans="1:6">
      <c r="A14" s="57" t="s">
        <v>160</v>
      </c>
      <c r="B14" s="56" t="s">
        <v>161</v>
      </c>
      <c r="C14" s="146">
        <f t="shared" si="0"/>
        <v>-35352.697999999997</v>
      </c>
      <c r="D14" s="146">
        <f t="shared" si="0"/>
        <v>-31606.961000000003</v>
      </c>
      <c r="E14" s="146">
        <f t="shared" si="0"/>
        <v>89.404664390819633</v>
      </c>
      <c r="F14" s="17"/>
    </row>
    <row r="15" spans="1:6" ht="25.5">
      <c r="A15" s="142" t="s">
        <v>162</v>
      </c>
      <c r="B15" s="56" t="s">
        <v>163</v>
      </c>
      <c r="C15" s="144">
        <f>-'Приложение 1'!C46</f>
        <v>-35352.697999999997</v>
      </c>
      <c r="D15" s="144">
        <f>-'Приложение 1'!D46</f>
        <v>-31606.961000000003</v>
      </c>
      <c r="E15" s="144">
        <f>D15/C15*100</f>
        <v>89.404664390819633</v>
      </c>
      <c r="F15" s="17"/>
    </row>
    <row r="16" spans="1:6">
      <c r="A16" s="53" t="s">
        <v>164</v>
      </c>
      <c r="B16" s="54" t="s">
        <v>165</v>
      </c>
      <c r="C16" s="146">
        <f t="shared" ref="C16:E18" si="1">C17</f>
        <v>42658.104049999994</v>
      </c>
      <c r="D16" s="146">
        <f t="shared" si="1"/>
        <v>37685.716769999999</v>
      </c>
      <c r="E16" s="146">
        <f t="shared" si="1"/>
        <v>88.343628038011701</v>
      </c>
      <c r="F16" s="17"/>
    </row>
    <row r="17" spans="1:6">
      <c r="A17" s="53" t="s">
        <v>166</v>
      </c>
      <c r="B17" s="56" t="s">
        <v>167</v>
      </c>
      <c r="C17" s="146">
        <f t="shared" si="1"/>
        <v>42658.104049999994</v>
      </c>
      <c r="D17" s="146">
        <f t="shared" si="1"/>
        <v>37685.716769999999</v>
      </c>
      <c r="E17" s="146">
        <f t="shared" si="1"/>
        <v>88.343628038011701</v>
      </c>
      <c r="F17" s="17"/>
    </row>
    <row r="18" spans="1:6" ht="25.5">
      <c r="A18" s="53" t="s">
        <v>168</v>
      </c>
      <c r="B18" s="56" t="s">
        <v>169</v>
      </c>
      <c r="C18" s="146">
        <f t="shared" si="1"/>
        <v>42658.104049999994</v>
      </c>
      <c r="D18" s="146">
        <f t="shared" si="1"/>
        <v>37685.716769999999</v>
      </c>
      <c r="E18" s="146">
        <f t="shared" si="1"/>
        <v>88.343628038011701</v>
      </c>
      <c r="F18" s="17"/>
    </row>
    <row r="19" spans="1:6" ht="25.5">
      <c r="A19" s="143" t="s">
        <v>170</v>
      </c>
      <c r="B19" s="56" t="s">
        <v>171</v>
      </c>
      <c r="C19" s="144">
        <f>'приложение 2'!D49</f>
        <v>42658.104049999994</v>
      </c>
      <c r="D19" s="144">
        <f>'приложение 2'!E49</f>
        <v>37685.716769999999</v>
      </c>
      <c r="E19" s="144">
        <f>D19/C19*100</f>
        <v>88.343628038011701</v>
      </c>
      <c r="F19" s="17"/>
    </row>
    <row r="20" spans="1:6">
      <c r="A20" s="52"/>
      <c r="B20" s="17"/>
      <c r="C20" s="17"/>
      <c r="D20" s="17"/>
      <c r="E20" s="17"/>
      <c r="F20" s="17"/>
    </row>
    <row r="21" spans="1:6">
      <c r="A21" s="52"/>
      <c r="B21" s="17"/>
      <c r="C21" s="17"/>
      <c r="D21" s="17"/>
      <c r="E21" s="17"/>
      <c r="F21" s="17"/>
    </row>
    <row r="22" spans="1:6">
      <c r="A22" s="52"/>
      <c r="B22" s="17"/>
      <c r="C22" s="17"/>
      <c r="D22" s="17"/>
      <c r="E22" s="17"/>
      <c r="F22" s="17"/>
    </row>
    <row r="23" spans="1:6">
      <c r="A23" s="52"/>
      <c r="B23" s="17"/>
      <c r="C23" s="17"/>
      <c r="D23" s="17"/>
      <c r="E23" s="17"/>
      <c r="F23" s="17"/>
    </row>
    <row r="24" spans="1:6">
      <c r="A24" s="52"/>
      <c r="B24" s="17"/>
      <c r="C24" s="17"/>
      <c r="D24" s="17"/>
      <c r="E24" s="17"/>
      <c r="F24" s="17"/>
    </row>
    <row r="25" spans="1:6">
      <c r="A25" s="52"/>
      <c r="B25" s="17"/>
      <c r="C25" s="17"/>
      <c r="D25" s="17"/>
      <c r="E25" s="17"/>
      <c r="F25" s="17"/>
    </row>
  </sheetData>
  <mergeCells count="6">
    <mergeCell ref="A7:E7"/>
    <mergeCell ref="A1:E1"/>
    <mergeCell ref="A2:E2"/>
    <mergeCell ref="A3:E3"/>
    <mergeCell ref="A4:E4"/>
    <mergeCell ref="A6:E6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Приложение 1</vt:lpstr>
      <vt:lpstr>приложение 2</vt:lpstr>
      <vt:lpstr>приложение 3</vt:lpstr>
      <vt:lpstr>Приложение 4</vt:lpstr>
      <vt:lpstr>'приложение 3'!Заголовки_для_печати</vt:lpstr>
      <vt:lpstr>'Приложение 1'!Область_печати</vt:lpstr>
      <vt:lpstr>'приложение 3'!Область_печати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ГИСГМП</cp:lastModifiedBy>
  <cp:lastPrinted>2019-10-28T07:27:38Z</cp:lastPrinted>
  <dcterms:created xsi:type="dcterms:W3CDTF">2005-12-21T14:19:12Z</dcterms:created>
  <dcterms:modified xsi:type="dcterms:W3CDTF">2019-10-28T07:27:41Z</dcterms:modified>
</cp:coreProperties>
</file>